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F:\이엔건설(주)\EN_견적서\파주도내리물류센터_우평건설\"/>
    </mc:Choice>
  </mc:AlternateContent>
  <xr:revisionPtr revIDLastSave="0" documentId="13_ncr:1_{0B6D949C-D0F6-452B-84A2-7B0AD0DEDE1C}" xr6:coauthVersionLast="47" xr6:coauthVersionMax="47" xr10:uidLastSave="{00000000-0000-0000-0000-000000000000}"/>
  <bookViews>
    <workbookView xWindow="28680" yWindow="-120" windowWidth="29040" windowHeight="15840" tabRatio="870" xr2:uid="{00000000-000D-0000-FFFF-FFFF00000000}"/>
  </bookViews>
  <sheets>
    <sheet name="Sheet1 (2)" sheetId="46" r:id="rId1"/>
    <sheet name="앵커수량산근" sheetId="28" state="hidden" r:id="rId2"/>
    <sheet name="처리시설 SCW산근" sheetId="30" state="hidden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_123Graph_E" hidden="1">[1]Sheet4!#REF!</definedName>
    <definedName name="__TT1" hidden="1">{#N/A,#N/A,FALSE,"현장 NCR 분석";#N/A,#N/A,FALSE,"현장품질감사";#N/A,#N/A,FALSE,"현장품질감사"}</definedName>
    <definedName name="__TT3" hidden="1">{#N/A,#N/A,FALSE,"현장 NCR 분석";#N/A,#N/A,FALSE,"현장품질감사";#N/A,#N/A,FALSE,"현장품질감사"}</definedName>
    <definedName name="_12Dist_" hidden="1">[2]Sheet4!#REF!</definedName>
    <definedName name="_16F" hidden="1">[2]Sheet4!#REF!</definedName>
    <definedName name="_20_0__123Grap" hidden="1">#REF!</definedName>
    <definedName name="_24_0_Dist_" hidden="1">[2]Sheet4!#REF!</definedName>
    <definedName name="_28_0_0__123Grap" hidden="1">[3]유림골조!#REF!</definedName>
    <definedName name="_32_0_0_F" hidden="1">[2]Sheet4!#REF!</definedName>
    <definedName name="_4_123Grap" hidden="1">#REF!</definedName>
    <definedName name="_7_0_S" localSheetId="2" hidden="1">[4]Sheet1!#REF!</definedName>
    <definedName name="_8_123Grap" hidden="1">[3]유림골조!#REF!</definedName>
    <definedName name="_9_0_S" hidden="1">[4]Sheet1!#REF!</definedName>
    <definedName name="_Dist_Bin" hidden="1">[5]참조!#REF!</definedName>
    <definedName name="_Fill" localSheetId="2" hidden="1">#REF!</definedName>
    <definedName name="_Fill" hidden="1">#REF!</definedName>
    <definedName name="_xlnm._FilterDatabase" hidden="1">[6]수량명세서!#REF!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ort" localSheetId="2" hidden="1">#REF!</definedName>
    <definedName name="_Sort" hidden="1">#REF!</definedName>
    <definedName name="_SORT1" hidden="1">#REF!</definedName>
    <definedName name="_TT1" hidden="1">{#N/A,#N/A,FALSE,"현장 NCR 분석";#N/A,#N/A,FALSE,"현장품질감사";#N/A,#N/A,FALSE,"현장품질감사"}</definedName>
    <definedName name="_TT3" hidden="1">{#N/A,#N/A,FALSE,"현장 NCR 분석";#N/A,#N/A,FALSE,"현장품질감사";#N/A,#N/A,FALSE,"현장품질감사"}</definedName>
    <definedName name="A" localSheetId="1" hidden="1">#REF!</definedName>
    <definedName name="A" localSheetId="2" hidden="1">#REF!</definedName>
    <definedName name="add" hidden="1">{#N/A,#N/A,FALSE,"기안지";#N/A,#N/A,FALSE,"통신지"}</definedName>
    <definedName name="adfvvv" localSheetId="1" hidden="1">{"'Firr(선)'!$AS$1:$AY$62","'Firr(사)'!$AS$1:$AY$62","'Firr(회)'!$AS$1:$AY$62","'Firr(선)'!$L$1:$V$62","'Firr(사)'!$L$1:$V$62","'Firr(회)'!$L$1:$V$62"}</definedName>
    <definedName name="adfvvv" localSheetId="2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ed" hidden="1">{#N/A,#N/A,FALSE,"현장 NCR 분석";#N/A,#N/A,FALSE,"현장품질감사";#N/A,#N/A,FALSE,"현장품질감사"}</definedName>
    <definedName name="afasd" hidden="1">{#N/A,#N/A,FALSE,"단가표지"}</definedName>
    <definedName name="afd" hidden="1">{#N/A,#N/A,FALSE,"운반시간"}</definedName>
    <definedName name="ahdsjd" hidden="1">{#N/A,#N/A,FALSE,"현장 NCR 분석";#N/A,#N/A,FALSE,"현장품질감사";#N/A,#N/A,FALSE,"현장품질감사"}</definedName>
    <definedName name="ajdi" hidden="1">{#N/A,#N/A,FALSE,"집계표"}</definedName>
    <definedName name="asfas" hidden="1">{#N/A,#N/A,FALSE,"표지목차"}</definedName>
    <definedName name="asfwe" localSheetId="1" hidden="1">{"'Firr(선)'!$AS$1:$AY$62","'Firr(사)'!$AS$1:$AY$62","'Firr(회)'!$AS$1:$AY$62","'Firr(선)'!$L$1:$V$62","'Firr(사)'!$L$1:$V$62","'Firr(회)'!$L$1:$V$62"}</definedName>
    <definedName name="asfwe" localSheetId="2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wer" localSheetId="1" hidden="1">{"'Firr(선)'!$AS$1:$AY$62","'Firr(사)'!$AS$1:$AY$62","'Firr(회)'!$AS$1:$AY$62","'Firr(선)'!$L$1:$V$62","'Firr(사)'!$L$1:$V$62","'Firr(회)'!$L$1:$V$62"}</definedName>
    <definedName name="awer" localSheetId="2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BI" hidden="1">{#N/A,#N/A,FALSE,"이태원철근"}</definedName>
    <definedName name="cxee" localSheetId="1" hidden="1">{"'Firr(선)'!$AS$1:$AY$62","'Firr(사)'!$AS$1:$AY$62","'Firr(회)'!$AS$1:$AY$62","'Firr(선)'!$L$1:$V$62","'Firr(사)'!$L$1:$V$62","'Firr(회)'!$L$1:$V$62"}</definedName>
    <definedName name="cxee" localSheetId="2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dddddddddddddddddddddddddddddddddddddddd" hidden="1">{#N/A,#N/A,FALSE,"골재소요량";#N/A,#N/A,FALSE,"골재소요량"}</definedName>
    <definedName name="dddddddddddddddddddddddddddddddddddddddddddddddd" hidden="1">{#N/A,#N/A,FALSE,"이태원철근"}</definedName>
    <definedName name="derwr" localSheetId="1" hidden="1">{"'Firr(선)'!$AS$1:$AY$62","'Firr(사)'!$AS$1:$AY$62","'Firr(회)'!$AS$1:$AY$62","'Firr(선)'!$L$1:$V$62","'Firr(사)'!$L$1:$V$62","'Firr(회)'!$L$1:$V$62"}</definedName>
    <definedName name="derwr" localSheetId="2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gtrytr" hidden="1">{#N/A,#N/A,FALSE,"현장 NCR 분석";#N/A,#N/A,FALSE,"현장품질감사";#N/A,#N/A,FALSE,"현장품질감사"}</definedName>
    <definedName name="dfwer" localSheetId="1" hidden="1">{"'Firr(선)'!$AS$1:$AY$62","'Firr(사)'!$AS$1:$AY$62","'Firr(회)'!$AS$1:$AY$62","'Firr(선)'!$L$1:$V$62","'Firr(사)'!$L$1:$V$62","'Firr(회)'!$L$1:$V$62"}</definedName>
    <definedName name="dfwer" localSheetId="2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HGFGYE" hidden="1">{#N/A,#N/A,FALSE,"현장 NCR 분석";#N/A,#N/A,FALSE,"현장품질감사";#N/A,#N/A,FALSE,"현장품질감사"}</definedName>
    <definedName name="ee" hidden="1">{#N/A,#N/A,FALSE,"단가표지"}</definedName>
    <definedName name="ewq" localSheetId="1" hidden="1">{"'Firr(선)'!$AS$1:$AY$62","'Firr(사)'!$AS$1:$AY$62","'Firr(회)'!$AS$1:$AY$62","'Firr(선)'!$L$1:$V$62","'Firr(사)'!$L$1:$V$62","'Firr(회)'!$L$1:$V$62"}</definedName>
    <definedName name="ewq" localSheetId="2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fdjk" hidden="1">{#N/A,#N/A,FALSE,"골재소요량";#N/A,#N/A,FALSE,"골재소요량"}</definedName>
    <definedName name="FDUG" hidden="1">{#N/A,#N/A,FALSE,"현장 NCR 분석";#N/A,#N/A,FALSE,"현장품질감사";#N/A,#N/A,FALSE,"현장품질감사"}</definedName>
    <definedName name="fff" hidden="1">{#N/A,#N/A,FALSE,"전력간선"}</definedName>
    <definedName name="fgh" hidden="1">{#N/A,#N/A,FALSE,"현장 NCR 분석";#N/A,#N/A,FALSE,"현장품질감사";#N/A,#N/A,FALSE,"현장품질감사"}</definedName>
    <definedName name="fghfgh" hidden="1">{#N/A,#N/A,FALSE,"현장 NCR 분석";#N/A,#N/A,FALSE,"현장품질감사";#N/A,#N/A,FALSE,"현장품질감사"}</definedName>
    <definedName name="fghjfjg" hidden="1">{#N/A,#N/A,FALSE,"현장 NCR 분석";#N/A,#N/A,FALSE,"현장품질감사";#N/A,#N/A,FALSE,"현장품질감사"}</definedName>
    <definedName name="fhhgh" hidden="1">{#N/A,#N/A,FALSE,"현장 NCR 분석";#N/A,#N/A,FALSE,"현장품질감사";#N/A,#N/A,FALSE,"현장품질감사"}</definedName>
    <definedName name="hgfyt" hidden="1">{#N/A,#N/A,FALSE,"현장 NCR 분석";#N/A,#N/A,FALSE,"현장품질감사";#N/A,#N/A,FALSE,"현장품질감사"}</definedName>
    <definedName name="HSDGFSJ" hidden="1">{#N/A,#N/A,FALSE,"현장 NCR 분석";#N/A,#N/A,FALSE,"현장품질감사";#N/A,#N/A,FALSE,"현장품질감사"}</definedName>
    <definedName name="HTML_CodePage" hidden="1">949</definedName>
    <definedName name="HTML_Control" localSheetId="1" hidden="1">{"'Firr(선)'!$AS$1:$AY$62","'Firr(사)'!$AS$1:$AY$62","'Firr(회)'!$AS$1:$AY$62","'Firr(선)'!$L$1:$V$62","'Firr(사)'!$L$1:$V$62","'Firr(회)'!$L$1:$V$62"}</definedName>
    <definedName name="HTML_Control" localSheetId="2" hidden="1">{"'Firr(선)'!$AS$1:$AY$62","'Firr(사)'!$AS$1:$AY$62","'Firr(회)'!$AS$1:$AY$62","'Firr(선)'!$L$1:$V$62","'Firr(사)'!$L$1:$V$62","'Firr(회)'!$L$1:$V$62"}</definedName>
    <definedName name="HTML_Control" hidden="1">{"'Firr(선)'!$AS$1:$AY$62","'Firr(사)'!$AS$1:$AY$62","'Firr(회)'!$AS$1:$AY$62","'Firr(선)'!$L$1:$V$62","'Firr(사)'!$L$1:$V$62","'Firr(회)'!$L$1:$V$62"}</definedName>
    <definedName name="HTML_Description" hidden="1">""</definedName>
    <definedName name="HTML_Email" hidden="1">""</definedName>
    <definedName name="HTML_Header" hidden="1">"8%"</definedName>
    <definedName name="HTML_LastUpdate" hidden="1">"2000-11-08"</definedName>
    <definedName name="HTML_LineAfter" hidden="1">FALSE</definedName>
    <definedName name="HTML_LineBefore" hidden="1">FALSE</definedName>
    <definedName name="HTML_Name" hidden="1">"이제찬"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"Firrsrwd"</definedName>
    <definedName name="JAHSG" hidden="1">{#N/A,#N/A,FALSE,"현장 NCR 분석";#N/A,#N/A,FALSE,"현장품질감사";#N/A,#N/A,FALSE,"현장품질감사"}</definedName>
    <definedName name="jahsgie" hidden="1">{#N/A,#N/A,FALSE,"현장 NCR 분석";#N/A,#N/A,FALSE,"현장품질감사";#N/A,#N/A,FALSE,"현장품질감사"}</definedName>
    <definedName name="jey" hidden="1">{#N/A,#N/A,FALSE,"현장 NCR 분석";#N/A,#N/A,FALSE,"현장품질감사";#N/A,#N/A,FALSE,"현장품질감사"}</definedName>
    <definedName name="kiyg" hidden="1">{#N/A,#N/A,FALSE,"현장 NCR 분석";#N/A,#N/A,FALSE,"현장품질감사";#N/A,#N/A,FALSE,"현장품질감사"}</definedName>
    <definedName name="ldfjesoi" hidden="1">{#N/A,#N/A,FALSE,"현장 NCR 분석";#N/A,#N/A,FALSE,"현장품질감사";#N/A,#N/A,FALSE,"현장품질감사"}</definedName>
    <definedName name="ljkㅏㅎ" hidden="1">{#N/A,#N/A,FALSE,"2~8번"}</definedName>
    <definedName name="llll" hidden="1">{#N/A,#N/A,FALSE,"전력간선"}</definedName>
    <definedName name="MM" hidden="1">{#N/A,#N/A,FALSE,"단가표지"}</definedName>
    <definedName name="_xlnm.Print_Area" localSheetId="1">앵커수량산근!$A$66:$U$895</definedName>
    <definedName name="_xlnm.Print_Area" localSheetId="2">'처리시설 SCW산근'!$A$1:$U$168</definedName>
    <definedName name="_xlnm.Print_Titles" localSheetId="1">앵커수량산근!$66:$66</definedName>
    <definedName name="_xlnm.Print_Titles" localSheetId="2">'처리시설 SCW산근'!$1:$1</definedName>
    <definedName name="qq" hidden="1">{#N/A,#N/A,FALSE,"단가표지"}</definedName>
    <definedName name="qsdf" localSheetId="1" hidden="1">{"'Firr(선)'!$AS$1:$AY$62","'Firr(사)'!$AS$1:$AY$62","'Firr(회)'!$AS$1:$AY$62","'Firr(선)'!$L$1:$V$62","'Firr(사)'!$L$1:$V$62","'Firr(회)'!$L$1:$V$62"}</definedName>
    <definedName name="qsdf" localSheetId="2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w" hidden="1">{#N/A,#N/A,FALSE,"단가표지"}</definedName>
    <definedName name="rgrg" hidden="1">{#N/A,#N/A,FALSE,"현장 NCR 분석";#N/A,#N/A,FALSE,"현장품질감사";#N/A,#N/A,FALSE,"현장품질감사"}</definedName>
    <definedName name="SDAS" localSheetId="1" hidden="1">{"'Firr(선)'!$AS$1:$AY$62","'Firr(사)'!$AS$1:$AY$62","'Firr(회)'!$AS$1:$AY$62","'Firr(선)'!$L$1:$V$62","'Firr(사)'!$L$1:$V$62","'Firr(회)'!$L$1:$V$62"}</definedName>
    <definedName name="SDAS" localSheetId="2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f" hidden="1">{#N/A,#N/A,FALSE,"현장 NCR 분석";#N/A,#N/A,FALSE,"현장품질감사";#N/A,#N/A,FALSE,"현장품질감사"}</definedName>
    <definedName name="sdf4e" hidden="1">{#N/A,#N/A,FALSE,"현장 NCR 분석";#N/A,#N/A,FALSE,"현장품질감사";#N/A,#N/A,FALSE,"현장품질감사"}</definedName>
    <definedName name="sdggr" hidden="1">{#N/A,#N/A,FALSE,"현장 NCR 분석";#N/A,#N/A,FALSE,"현장품질감사";#N/A,#N/A,FALSE,"현장품질감사"}</definedName>
    <definedName name="SDHF" hidden="1">{#N/A,#N/A,FALSE,"현장 NCR 분석";#N/A,#N/A,FALSE,"현장품질감사";#N/A,#N/A,FALSE,"현장품질감사"}</definedName>
    <definedName name="sdsdrgsth" hidden="1">{#N/A,#N/A,FALSE,"현장 NCR 분석";#N/A,#N/A,FALSE,"현장품질감사";#N/A,#N/A,FALSE,"현장품질감사"}</definedName>
    <definedName name="sdwe" hidden="1">{#N/A,#N/A,FALSE,"현장 NCR 분석";#N/A,#N/A,FALSE,"현장품질감사";#N/A,#N/A,FALSE,"현장품질감사"}</definedName>
    <definedName name="SDYF" hidden="1">{#N/A,#N/A,FALSE,"현장 NCR 분석";#N/A,#N/A,FALSE,"현장품질감사";#N/A,#N/A,FALSE,"현장품질감사"}</definedName>
    <definedName name="sheet" hidden="1">{#N/A,#N/A,FALSE,"골재소요량";#N/A,#N/A,FALSE,"골재소요량"}</definedName>
    <definedName name="SJDGHFYCF" hidden="1">{#N/A,#N/A,FALSE,"현장 NCR 분석";#N/A,#N/A,FALSE,"현장품질감사";#N/A,#N/A,FALSE,"현장품질감사"}</definedName>
    <definedName name="sjdhfh" hidden="1">{#N/A,#N/A,FALSE,"현장 NCR 분석";#N/A,#N/A,FALSE,"현장품질감사";#N/A,#N/A,FALSE,"현장품질감사"}</definedName>
    <definedName name="sjwe" hidden="1">{#N/A,#N/A,FALSE,"현장 NCR 분석";#N/A,#N/A,FALSE,"현장품질감사";#N/A,#N/A,FALSE,"현장품질감사"}</definedName>
    <definedName name="sss" hidden="1">{#N/A,#N/A,FALSE,"전력간선"}</definedName>
    <definedName name="ve" localSheetId="1" hidden="1">{"'Firr(선)'!$AS$1:$AY$62","'Firr(사)'!$AS$1:$AY$62","'Firr(회)'!$AS$1:$AY$62","'Firr(선)'!$L$1:$V$62","'Firr(사)'!$L$1:$V$62","'Firr(회)'!$L$1:$V$62"}</definedName>
    <definedName name="ve" localSheetId="2" hidden="1">{"'Firr(선)'!$AS$1:$AY$62","'Firr(사)'!$AS$1:$AY$62","'Firr(회)'!$AS$1:$AY$62","'Firr(선)'!$L$1:$V$62","'Firr(사)'!$L$1:$V$62","'Firr(회)'!$L$1:$V$62"}</definedName>
    <definedName name="ve" hidden="1">{"'Firr(선)'!$AS$1:$AY$62","'Firr(사)'!$AS$1:$AY$62","'Firr(회)'!$AS$1:$AY$62","'Firr(선)'!$L$1:$V$62","'Firr(사)'!$L$1:$V$62","'Firr(회)'!$L$1:$V$62"}</definedName>
    <definedName name="wer" hidden="1">{#N/A,#N/A,FALSE,"현장 NCR 분석";#N/A,#N/A,FALSE,"현장품질감사";#N/A,#N/A,FALSE,"현장품질감사"}</definedName>
    <definedName name="wm.조골재1" hidden="1">{#N/A,#N/A,FALSE,"조골재"}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AA." hidden="1">{#N/A,#N/A,FALSE,"CAM-G7";#N/A,#N/A,FALSE,"SPL";#N/A,#N/A,FALSE,"butt-in G7";#N/A,#N/A,FALSE,"dia-in G7";#N/A,#N/A,FALSE,"추가-STA G7"}</definedName>
    <definedName name="wrn.AAA." hidden="1">{#N/A,#N/A,FALSE,"집계표"}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이태원._.철근." hidden="1">{#N/A,#N/A,FALSE,"이태원철근"}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wwwwww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xca" localSheetId="1" hidden="1">{"'Firr(선)'!$AS$1:$AY$62","'Firr(사)'!$AS$1:$AY$62","'Firr(회)'!$AS$1:$AY$62","'Firr(선)'!$L$1:$V$62","'Firr(사)'!$L$1:$V$62","'Firr(회)'!$L$1:$V$62"}</definedName>
    <definedName name="xxca" localSheetId="2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ykjyukuy" hidden="1">{#N/A,#N/A,FALSE,"현장 NCR 분석";#N/A,#N/A,FALSE,"현장품질감사";#N/A,#N/A,FALSE,"현장품질감사"}</definedName>
    <definedName name="yyyhh" hidden="1">{#N/A,#N/A,FALSE,"현장 NCR 분석";#N/A,#N/A,FALSE,"현장품질감사";#N/A,#N/A,FALSE,"현장품질감사"}</definedName>
    <definedName name="간접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감독조서" hidden="1">{#N/A,#N/A,FALSE,"집계표"}</definedName>
    <definedName name="강경욱" hidden="1">{#N/A,#N/A,FALSE,"골재소요량";#N/A,#N/A,FALSE,"골재소요량"}</definedName>
    <definedName name="강릉교동" hidden="1">#REF!</definedName>
    <definedName name="강릉교동터파기" hidden="1">#REF!</definedName>
    <definedName name="강릉교동토목" hidden="1">#REF!</definedName>
    <definedName name="강릉교동흙막이" hidden="1">#REF!</definedName>
    <definedName name="강릉토공사" hidden="1">#REF!</definedName>
    <definedName name="강릉토목공사" hidden="1">#REF!</definedName>
    <definedName name="강릉토목임" hidden="1">#REF!</definedName>
    <definedName name="개산급사유서" hidden="1">{#N/A,#N/A,FALSE,"집계표"}</definedName>
    <definedName name="건축원가" hidden="1">[7]전기!$B$4:$B$163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경춘선" hidden="1">{#N/A,#N/A,FALSE,"현장 NCR 분석";#N/A,#N/A,FALSE,"현장품질감사";#N/A,#N/A,FALSE,"현장품질감사"}</definedName>
    <definedName name="고령" hidden="1">{#N/A,#N/A,FALSE,"현장 NCR 분석";#N/A,#N/A,FALSE,"현장품질감사";#N/A,#N/A,FALSE,"현장품질감사"}</definedName>
    <definedName name="곡동" localSheetId="1" hidden="1">{"'Firr(선)'!$AS$1:$AY$62","'Firr(사)'!$AS$1:$AY$62","'Firr(회)'!$AS$1:$AY$62","'Firr(선)'!$L$1:$V$62","'Firr(사)'!$L$1:$V$62","'Firr(회)'!$L$1:$V$62"}</definedName>
    <definedName name="곡동" localSheetId="2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곽동준" localSheetId="1" hidden="1">{"'Firr(선)'!$AS$1:$AY$62","'Firr(사)'!$AS$1:$AY$62","'Firr(회)'!$AS$1:$AY$62","'Firr(선)'!$L$1:$V$62","'Firr(사)'!$L$1:$V$62","'Firr(회)'!$L$1:$V$62"}</definedName>
    <definedName name="곽동준" localSheetId="2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1" hidden="1">{"'Firr(선)'!$AS$1:$AY$62","'Firr(사)'!$AS$1:$AY$62","'Firr(회)'!$AS$1:$AY$62","'Firr(선)'!$L$1:$V$62","'Firr(사)'!$L$1:$V$62","'Firr(회)'!$L$1:$V$62"}</definedName>
    <definedName name="곽동중" localSheetId="2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광" hidden="1">{#N/A,#N/A,FALSE,"현장 NCR 분석";#N/A,#N/A,FALSE,"현장품질감사";#N/A,#N/A,FALSE,"현장품질감사"}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동토" hidden="1">#REF!</definedName>
    <definedName name="교동토목공사" hidden="1">{#N/A,#N/A,FALSE,"이태원철근"}</definedName>
    <definedName name="김1" localSheetId="1" hidden="1">{"'Firr(선)'!$AS$1:$AY$62","'Firr(사)'!$AS$1:$AY$62","'Firr(회)'!$AS$1:$AY$62","'Firr(선)'!$L$1:$V$62","'Firr(사)'!$L$1:$V$62","'Firr(회)'!$L$1:$V$62"}</definedName>
    <definedName name="김1" localSheetId="2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동" localSheetId="1" hidden="1">{"'Firr(선)'!$AS$1:$AY$62","'Firr(사)'!$AS$1:$AY$62","'Firr(회)'!$AS$1:$AY$62","'Firr(선)'!$L$1:$V$62","'Firr(사)'!$L$1:$V$62","'Firr(회)'!$L$1:$V$62"}</definedName>
    <definedName name="김동" localSheetId="2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1" hidden="1">{"'Firr(선)'!$AS$1:$AY$62","'Firr(사)'!$AS$1:$AY$62","'Firr(회)'!$AS$1:$AY$62","'Firr(선)'!$L$1:$V$62","'Firr(사)'!$L$1:$V$62","'Firr(회)'!$L$1:$V$62"}</definedName>
    <definedName name="김동준" localSheetId="2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ㄳ" hidden="1">{#N/A,#N/A,FALSE,"단가표지"}</definedName>
    <definedName name="ㄴ" hidden="1">{#N/A,#N/A,FALSE,"표지"}</definedName>
    <definedName name="ㄴㄻㄴㅇ" hidden="1">{#N/A,#N/A,FALSE,"조골재"}</definedName>
    <definedName name="ㄴㅁㄹㄴㅁㅇㄴㅇㅁㄹㄴ" hidden="1">{#N/A,#N/A,FALSE,"단가표지"}</definedName>
    <definedName name="내역서" hidden="1">{#N/A,#N/A,FALSE,"현장 NCR 분석";#N/A,#N/A,FALSE,"현장품질감사";#N/A,#N/A,FALSE,"현장품질감사"}</definedName>
    <definedName name="넣러" hidden="1">{#N/A,#N/A,FALSE,"표지목차"}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놓ㄹ노" hidden="1">{#N/A,#N/A,FALSE,"골재소요량";#N/A,#N/A,FALSE,"골재소요량"}</definedName>
    <definedName name="ㄶㅇㅀㄴㅇ" hidden="1">{#N/A,#N/A,FALSE,"표지목차"}</definedName>
    <definedName name="ㄷㄱ" hidden="1">{#N/A,#N/A,FALSE,"단가표지"}</definedName>
    <definedName name="ㄷㄷ" hidden="1">{#N/A,#N/A,FALSE,"단가표지"}</definedName>
    <definedName name="ㄷㄷㄷ" hidden="1">{#N/A,#N/A,FALSE,"운반시간"}</definedName>
    <definedName name="도면표지" hidden="1">{#N/A,#N/A,FALSE,"집계표"}</definedName>
    <definedName name="동준" localSheetId="1" hidden="1">{"'Firr(선)'!$AS$1:$AY$62","'Firr(사)'!$AS$1:$AY$62","'Firr(회)'!$AS$1:$AY$62","'Firr(선)'!$L$1:$V$62","'Firr(사)'!$L$1:$V$62","'Firr(회)'!$L$1:$V$62"}</definedName>
    <definedName name="동준" localSheetId="2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1" hidden="1">{"'Firr(선)'!$AS$1:$AY$62","'Firr(사)'!$AS$1:$AY$62","'Firr(회)'!$AS$1:$AY$62","'Firr(선)'!$L$1:$V$62","'Firr(사)'!$L$1:$V$62","'Firr(회)'!$L$1:$V$62"}</definedName>
    <definedName name="동준친" localSheetId="2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ㄹㄴㅇㄻㄴ" hidden="1">{#N/A,#N/A,FALSE,"단가표지"}</definedName>
    <definedName name="ㄹㄴ웋" hidden="1">{#N/A,#N/A,FALSE,"운반시간"}</definedName>
    <definedName name="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2" hidden="1">#REF!</definedName>
    <definedName name="ㄹㄹㄹ" hidden="1">#REF!</definedName>
    <definedName name="ㄹㄹㄹㄹ" localSheetId="1" hidden="1">{"'Firr(선)'!$AS$1:$AY$62","'Firr(사)'!$AS$1:$AY$62","'Firr(회)'!$AS$1:$AY$62","'Firr(선)'!$L$1:$V$62","'Firr(사)'!$L$1:$V$62","'Firr(회)'!$L$1:$V$62"}</definedName>
    <definedName name="ㄹㄹㄹㄹ" localSheetId="2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ㅇㄹ" hidden="1">{#N/A,#N/A,FALSE,"혼합골재"}</definedName>
    <definedName name="ㄹㅇㅎㄴㅇ" hidden="1">{#N/A,#N/A,FALSE,"조골재"}</definedName>
    <definedName name="류효정" localSheetId="1" hidden="1">{"'Firr(선)'!$AS$1:$AY$62","'Firr(사)'!$AS$1:$AY$62","'Firr(회)'!$AS$1:$AY$62","'Firr(선)'!$L$1:$V$62","'Firr(사)'!$L$1:$V$62","'Firr(회)'!$L$1:$V$62"}</definedName>
    <definedName name="류효정" localSheetId="2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ㄻ" hidden="1">{#N/A,#N/A,FALSE,"포장2"}</definedName>
    <definedName name="ㄻㄴㄹㅇㄴㅁ" hidden="1">{#N/A,#N/A,FALSE,"운반시간"}</definedName>
    <definedName name="ㄻㄴㄻㄴㅇㄻㄴ" hidden="1">{#N/A,#N/A,FALSE,"표지목차"}</definedName>
    <definedName name="ㄻㄴㅇㄻㄴ" hidden="1">{#N/A,#N/A,FALSE,"단가표지"}</definedName>
    <definedName name="ㄻㄴㅇㄻㄴㄹ" hidden="1">{#N/A,#N/A,FALSE,"2~8번"}</definedName>
    <definedName name="ㄻㄴㅇㄻㄴㄻㄴㅁㄴ" hidden="1">{#N/A,#N/A,FALSE,"단가표지"}</definedName>
    <definedName name="ㄻㄴㅇㄻㄴㅁ" hidden="1">{#N/A,#N/A,FALSE,"운반시간"}</definedName>
    <definedName name="ㄻㄴㅇㄻㄴㅇ" hidden="1">{#N/A,#N/A,FALSE,"단가표지"}</definedName>
    <definedName name="ㄻㄴㅇㄻㄴㅇㄻ" hidden="1">{#N/A,#N/A,FALSE,"표지목차"}</definedName>
    <definedName name="ㄻㄴㅇㅁㄴㅇ" hidden="1">{#N/A,#N/A,FALSE,"단가표지"}</definedName>
    <definedName name="ㄻㅁ" hidden="1">{#N/A,#N/A,FALSE,"조골재"}</definedName>
    <definedName name="ㅀㅇㅁ" hidden="1">{#N/A,#N/A,FALSE,"골재소요량";#N/A,#N/A,FALSE,"골재소요량"}</definedName>
    <definedName name="ㅁㄴㄴㅇ" hidden="1">{#N/A,#N/A,FALSE,"전력간선"}</definedName>
    <definedName name="ㅁㄴㄹㄴ" hidden="1">{#N/A,#N/A,FALSE,"운반시간"}</definedName>
    <definedName name="ㅁㄴㄹㅇㅁ" hidden="1">{#N/A,#N/A,FALSE,"단가표지"}</definedName>
    <definedName name="ㅁㄹㄴㅇ" hidden="1">{#N/A,#N/A,FALSE,"단가표지"}</definedName>
    <definedName name="ㅁㄹㄴㅇㄻㄴㄹ" hidden="1">{#N/A,#N/A,FALSE,"골재소요량";#N/A,#N/A,FALSE,"골재소요량"}</definedName>
    <definedName name="ㅁㄹㄴㅇㅁ" hidden="1">{#N/A,#N/A,FALSE,"표지목차"}</definedName>
    <definedName name="ㅁㄹㅇㄴ" hidden="1">{#N/A,#N/A,FALSE,"단가표지"}</definedName>
    <definedName name="ㅁㄹㅇㅁㄴ" hidden="1">{#N/A,#N/A,FALSE,"골재소요량";#N/A,#N/A,FALSE,"골재소요량"}</definedName>
    <definedName name="ㅁㄻㄴㄹ" hidden="1">{#N/A,#N/A,FALSE,"골재소요량";#N/A,#N/A,FALSE,"골재소요량"}</definedName>
    <definedName name="ㅁㅁ" hidden="1">{#N/A,#N/A,FALSE,"현장 NCR 분석";#N/A,#N/A,FALSE,"현장품질감사";#N/A,#N/A,FALSE,"현장품질감사"}</definedName>
    <definedName name="ㅁㅁㅁ" hidden="1">#REF!</definedName>
    <definedName name="ㅁㅁㅁㅁ" hidden="1">{#N/A,#N/A,FALSE,"혼합골재"}</definedName>
    <definedName name="ㅁㅇㄹㄴㅇㅁㄹ" hidden="1">{#N/A,#N/A,FALSE,"운반시간"}</definedName>
    <definedName name="ㅁㅇㄻ" hidden="1">{#N/A,#N/A,FALSE,"조골재"}</definedName>
    <definedName name="ㅁㅇㄻㄴㄹ" hidden="1">{#N/A,#N/A,FALSE,"혼합골재"}</definedName>
    <definedName name="ㅁㅇㄻㅇㅎ" hidden="1">{#N/A,#N/A,FALSE,"조골재"}</definedName>
    <definedName name="ㅁㅇㅀㅁㅇ" hidden="1">{#N/A,#N/A,FALSE,"단가표지"}</definedName>
    <definedName name="ㅁㅎㄻㅇㄻ" hidden="1">{#N/A,#N/A,FALSE,"운반시간"}</definedName>
    <definedName name="ㅁㅎㅇㅀㅁㅇ" hidden="1">{#N/A,#N/A,FALSE,"2~8번"}</definedName>
    <definedName name="ㅁㅎㅇㅀㅁㅎ" hidden="1">{#N/A,#N/A,FALSE,"단가표지"}</definedName>
    <definedName name="만득이" hidden="1">{#N/A,#N/A,FALSE,"2~8번"}</definedName>
    <definedName name="맨" hidden="1">{#N/A,#N/A,FALSE,"혼합골재"}</definedName>
    <definedName name="먼득이" hidden="1">{#N/A,#N/A,FALSE,"골재소요량";#N/A,#N/A,FALSE,"골재소요량"}</definedName>
    <definedName name="물가" hidden="1">{#N/A,#N/A,FALSE,"이태원철근"}</definedName>
    <definedName name="뭐가이태원이야" hidden="1">{#N/A,#N/A,FALSE,"이태원철근"}</definedName>
    <definedName name="ㅂㅂㅂㅂ" hidden="1">{#N/A,#N/A,FALSE,"조골재"}</definedName>
    <definedName name="배" hidden="1">{#N/A,#N/A,FALSE,"현장 NCR 분석";#N/A,#N/A,FALSE,"현장품질감사";#N/A,#N/A,FALSE,"현장품질감사"}</definedName>
    <definedName name="부대" hidden="1">{#N/A,#N/A,FALSE,"골재소요량";#N/A,#N/A,FALSE,"골재소요량"}</definedName>
    <definedName name="부대1" hidden="1">{#N/A,#N/A,FALSE,"운반시간"}</definedName>
    <definedName name="부대건축2" hidden="1">#REF!</definedName>
    <definedName name="부손익" hidden="1">{#N/A,#N/A,FALSE,"현장 NCR 분석";#N/A,#N/A,FALSE,"현장품질감사";#N/A,#N/A,FALSE,"현장품질감사"}</definedName>
    <definedName name="분" hidden="1">{#N/A,#N/A,FALSE,"이태원철근"}</definedName>
    <definedName name="분당공" hidden="1">[2]Sheet4!$A$58:$A$97</definedName>
    <definedName name="분당내역" hidden="1">[8]갑지!#REF!</definedName>
    <definedName name="분당내역서" hidden="1">#REF!</definedName>
    <definedName name="분당물가" hidden="1">[1]Sheet4!$F$58:$F$73</definedName>
    <definedName name="분당코아" hidden="1">[9]마산월령동골조물량변경!$F$58:$F$73</definedName>
    <definedName name="분당협조" hidden="1">{#N/A,#N/A,FALSE,"이태원철근"}</definedName>
    <definedName name="붙임1" hidden="1">{#N/A,#N/A,FALSE,"현장 NCR 분석";#N/A,#N/A,FALSE,"현장품질감사";#N/A,#N/A,FALSE,"현장품질감사"}</definedName>
    <definedName name="뷰" hidden="1">{#N/A,#N/A,FALSE,"단가표지"}</definedName>
    <definedName name="ㅅ굲유" hidden="1">{#N/A,#N/A,FALSE,"조골재"}</definedName>
    <definedName name="새공통" hidden="1">{#N/A,#N/A,FALSE,"이태원철근"}</definedName>
    <definedName name="선금" hidden="1">{#N/A,#N/A,FALSE,"현장 NCR 분석";#N/A,#N/A,FALSE,"현장품질감사";#N/A,#N/A,FALSE,"현장품질감사"}</definedName>
    <definedName name="설비" hidden="1">{#N/A,#N/A,FALSE,"이태원철근"}</definedName>
    <definedName name="수" hidden="1">#REF!</definedName>
    <definedName name="승용교" hidden="1">{#N/A,#N/A,FALSE,"2~8번"}</definedName>
    <definedName name="시트" hidden="1">1</definedName>
    <definedName name="시행" hidden="1">{#N/A,#N/A,FALSE,"이태원철근"}</definedName>
    <definedName name="ㅇㄴㄻ" hidden="1">{#N/A,#N/A,FALSE,"표지목차"}</definedName>
    <definedName name="ㅇㄴㄻㄴㅇ" hidden="1">{#N/A,#N/A,FALSE,"표지목차"}</definedName>
    <definedName name="ㅇㄹㄹ" localSheetId="2" hidden="1">#REF!</definedName>
    <definedName name="ㅇㄹㄹ" hidden="1">#REF!</definedName>
    <definedName name="ㅇㄻㄴㅁㄴㄻ" hidden="1">{#N/A,#N/A,FALSE,"단가표지"}</definedName>
    <definedName name="ㅇㄻㅇㄻㄴㄹ" hidden="1">{#N/A,#N/A,FALSE,"단가표지"}</definedName>
    <definedName name="ㅇㅀㅁㅇㅁㅇ" hidden="1">{#N/A,#N/A,FALSE,"단가표지"}</definedName>
    <definedName name="ㅇㅇㅇ" hidden="1">{#N/A,#N/A,FALSE,"표지목차"}</definedName>
    <definedName name="ㅇ호" hidden="1">{#N/A,#N/A,FALSE,"혼합골재"}</definedName>
    <definedName name="어오" hidden="1">{#N/A,#N/A,FALSE,"현장 NCR 분석";#N/A,#N/A,FALSE,"현장품질감사";#N/A,#N/A,FALSE,"현장품질감사"}</definedName>
    <definedName name="에" hidden="1">#REF!</definedName>
    <definedName name="옥외공사" hidden="1">{#N/A,#N/A,FALSE,"이태원철근"}</definedName>
    <definedName name="옥외대비" hidden="1">{#N/A,#N/A,FALSE,"이태원철근"}</definedName>
    <definedName name="옹" hidden="1">{#N/A,#N/A,FALSE,"골재소요량";#N/A,#N/A,FALSE,"골재소요량"}</definedName>
    <definedName name="옹벽" hidden="1">{#N/A,#N/A,FALSE,"혼합골재"}</definedName>
    <definedName name="옹벽수량집계표" hidden="1">{#N/A,#N/A,FALSE,"2~8번"}</definedName>
    <definedName name="옹벽수량집계표총괄" hidden="1">{#N/A,#N/A,FALSE,"혼합골재"}</definedName>
    <definedName name="우ㅗ홓ㅇ" hidden="1">{#N/A,#N/A,FALSE,"조골재"}</definedName>
    <definedName name="이" hidden="1">#REF!</definedName>
    <definedName name="이가" localSheetId="1" hidden="1">{"'Firr(선)'!$AS$1:$AY$62","'Firr(사)'!$AS$1:$AY$62","'Firr(회)'!$AS$1:$AY$62","'Firr(선)'!$L$1:$V$62","'Firr(사)'!$L$1:$V$62","'Firr(회)'!$L$1:$V$62"}</definedName>
    <definedName name="이가" localSheetId="2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릉" hidden="1">#REF!</definedName>
    <definedName name="이종훈" hidden="1">[7]전기!$A$4:$A$163</definedName>
    <definedName name="인천" hidden="1">{#N/A,#N/A,FALSE,"현장 NCR 분석";#N/A,#N/A,FALSE,"현장품질감사";#N/A,#N/A,FALSE,"현장품질감사"}</definedName>
    <definedName name="인천1" hidden="1">#REF!</definedName>
    <definedName name="장비" hidden="1">{#N/A,#N/A,FALSE,"단가표지"}</definedName>
    <definedName name="재견적서" hidden="1">{#N/A,#N/A,FALSE,"전력간선"}</definedName>
    <definedName name="전라선" hidden="1">{#N/A,#N/A,FALSE,"현장 NCR 분석";#N/A,#N/A,FALSE,"현장품질감사";#N/A,#N/A,FALSE,"현장품질감사"}</definedName>
    <definedName name="제1회" hidden="1">{#N/A,#N/A,FALSE,"집계표"}</definedName>
    <definedName name="제2회" hidden="1">{#N/A,#N/A,FALSE,"집계표"}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 localSheetId="1" hidden="1">{"'Firr(선)'!$AS$1:$AY$62","'Firr(사)'!$AS$1:$AY$62","'Firr(회)'!$AS$1:$AY$62","'Firr(선)'!$L$1:$V$62","'Firr(사)'!$L$1:$V$62","'Firr(회)'!$L$1:$V$62"}</definedName>
    <definedName name="조" localSheetId="2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서" hidden="1">{#N/A,#N/A,FALSE,"집계표"}</definedName>
    <definedName name="조효" localSheetId="1" hidden="1">{"'Firr(선)'!$AS$1:$AY$62","'Firr(사)'!$AS$1:$AY$62","'Firr(회)'!$AS$1:$AY$62","'Firr(선)'!$L$1:$V$62","'Firr(사)'!$L$1:$V$62","'Firr(회)'!$L$1:$V$62"}</definedName>
    <definedName name="조효" localSheetId="2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1" hidden="1">{"'Firr(선)'!$AS$1:$AY$62","'Firr(사)'!$AS$1:$AY$62","'Firr(회)'!$AS$1:$AY$62","'Firr(선)'!$L$1:$V$62","'Firr(사)'!$L$1:$V$62","'Firr(회)'!$L$1:$V$62"}</definedName>
    <definedName name="조효석" localSheetId="2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증감내역양식" hidden="1">{#N/A,#N/A,FALSE,"현장 NCR 분석";#N/A,#N/A,FALSE,"현장품질감사";#N/A,#N/A,FALSE,"현장품질감사"}</definedName>
    <definedName name="진해" hidden="1">#REF!</definedName>
    <definedName name="ㅊㅍㅋㅌㅊㅋ" hidden="1">{#N/A,#N/A,FALSE,"운반시간"}</definedName>
    <definedName name="ㅊㅍㅋㅌㅍㅌ" hidden="1">{#N/A,#N/A,FALSE,"혼합골재"}</definedName>
    <definedName name="참석자" hidden="1">{#N/A,#N/A,FALSE,"현장 NCR 분석";#N/A,#N/A,FALSE,"현장품질감사";#N/A,#N/A,FALSE,"현장품질감사"}</definedName>
    <definedName name="천공2" hidden="1">{#N/A,#N/A,FALSE,"집계표"}</definedName>
    <definedName name="추정2" hidden="1">[10]갑지!#REF!</definedName>
    <definedName name="콘크리트2" hidden="1">#REF!</definedName>
    <definedName name="ㅌㅍ츛ㅌ" hidden="1">{#N/A,#N/A,FALSE,"운반시간"}</definedName>
    <definedName name="테스크" hidden="1">{#N/A,#N/A,FALSE,"단가표지"}</definedName>
    <definedName name="토목" hidden="1">{#N/A,#N/A,FALSE,"단가표지"}</definedName>
    <definedName name="토목공사" hidden="1">{#N/A,#N/A,FALSE,"이태원철근"}</definedName>
    <definedName name="토목공사강릉" hidden="1">#REF!</definedName>
    <definedName name="토목설계" hidden="1">{#N/A,#N/A,FALSE,"골재소요량";#N/A,#N/A,FALSE,"골재소요량"}</definedName>
    <definedName name="토목실견적" hidden="1">{#N/A,#N/A,FALSE,"이태원철근"}</definedName>
    <definedName name="ㅍ춫" hidden="1">{#N/A,#N/A,FALSE,"골재소요량";#N/A,#N/A,FALSE,"골재소요량"}</definedName>
    <definedName name="ㅍ츝" hidden="1">{#N/A,#N/A,FALSE,"표지목차"}</definedName>
    <definedName name="페이지" localSheetId="1" hidden="1">{"'Firr(선)'!$AS$1:$AY$62","'Firr(사)'!$AS$1:$AY$62","'Firr(회)'!$AS$1:$AY$62","'Firr(선)'!$L$1:$V$62","'Firr(사)'!$L$1:$V$62","'Firr(회)'!$L$1:$V$62"}</definedName>
    <definedName name="페이지" localSheetId="2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풍납동" hidden="1">[2]Sheet4!#REF!</definedName>
    <definedName name="풍납동아파트" hidden="1">[2]Sheet4!#REF!</definedName>
    <definedName name="ㅎㄴ" hidden="1">{#N/A,#N/A,FALSE,"단가표지"}</definedName>
    <definedName name="ㅎㄹㄴㅇ" hidden="1">{#N/A,#N/A,FALSE,"단가표지"}</definedName>
    <definedName name="ㅎㄹㅇㄴ" hidden="1">{#N/A,#N/A,FALSE,"골재소요량";#N/A,#N/A,FALSE,"골재소요량"}</definedName>
    <definedName name="ㅎㄹㅇㅁㅁㅎ" hidden="1">{#N/A,#N/A,FALSE,"조골재"}</definedName>
    <definedName name="ㅎㄹㅇㅁㅎㅁ" hidden="1">{#N/A,#N/A,FALSE,"표지목차"}</definedName>
    <definedName name="ㅎㄹㅇㅎ" hidden="1">{#N/A,#N/A,FALSE,"단가표지"}</definedName>
    <definedName name="ㅎㄹㅇㅎㅇㅁㅎ" hidden="1">{#N/A,#N/A,FALSE,"운반시간"}</definedName>
    <definedName name="ㅎ륜ㅇㄹ" hidden="1">{#N/A,#N/A,FALSE,"2~8번"}</definedName>
    <definedName name="ㅎ르ㅓㅗㅓ" hidden="1">{#N/A,#N/A,FALSE,"골재소요량";#N/A,#N/A,FALSE,"골재소요량"}</definedName>
    <definedName name="ㅎㄻㄹㅇㅎㅇㅁ" hidden="1">{#N/A,#N/A,FALSE,"혼합골재"}</definedName>
    <definedName name="ㅎㄻㅇㅎㅁㅇㅎㅁㅇㅎ" hidden="1">{#N/A,#N/A,FALSE,"골재소요량";#N/A,#N/A,FALSE,"골재소요량"}</definedName>
    <definedName name="ㅎㅁㅇㅀㅁㅇ" hidden="1">{#N/A,#N/A,FALSE,"단가표지"}</definedName>
    <definedName name="ㅎㅁㅇㅀㅁㅇㅎㅁ" hidden="1">{#N/A,#N/A,FALSE,"단가표지"}</definedName>
    <definedName name="ㅎㅁㅎㄻㄴㅇ" hidden="1">{#N/A,#N/A,FALSE,"단가표지"}</definedName>
    <definedName name="ㅎㅇㄴ" hidden="1">{#N/A,#N/A,FALSE,"단가표지"}</definedName>
    <definedName name="ㅎㅇㄹ홍ㄴ로" hidden="1">{#N/A,#N/A,FALSE,"단가표지"}</definedName>
    <definedName name="ㅎㅇㄻㅎㅁㅇ" hidden="1">{#N/A,#N/A,FALSE,"혼합골재"}</definedName>
    <definedName name="ㅎㅇㄻㅎㅁㅎㅁㅇ" hidden="1">{#N/A,#N/A,FALSE,"운반시간"}</definedName>
    <definedName name="ㅎㅇㅀ" hidden="1">{#N/A,#N/A,FALSE,"단가표지"}</definedName>
    <definedName name="ㅎㅇㅀㄴ" hidden="1">{#N/A,#N/A,FALSE,"골재소요량";#N/A,#N/A,FALSE,"골재소요량"}</definedName>
    <definedName name="ㅎㅇㅀㅁㅇㅎㅁㅇ" hidden="1">{#N/A,#N/A,FALSE,"단가표지"}</definedName>
    <definedName name="ㅎㅇㅀㅇㅀ" hidden="1">{#N/A,#N/A,FALSE,"표지목차"}</definedName>
    <definedName name="ㅎㅇㅀㅇㅀㅇ" hidden="1">{#N/A,#N/A,FALSE,"표지목차"}</definedName>
    <definedName name="ㅎㅇㅁㄴㄹ" hidden="1">{#N/A,#N/A,FALSE,"운반시간"}</definedName>
    <definedName name="ㅎㅇㅁㅀㅁㅇ" hidden="1">{#N/A,#N/A,FALSE,"단가표지"}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동" hidden="1">{#N/A,#N/A,FALSE,"단가표지"}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호" hidden="1">{#N/A,#N/A,FALSE,"전력간선"}</definedName>
    <definedName name="호우" hidden="1">{#N/A,#N/A,FALSE,"표지목차"}</definedName>
    <definedName name="호우ㅗ" hidden="1">{#N/A,#N/A,FALSE,"단가표지"}</definedName>
    <definedName name="호ㅓㅎ" hidden="1">{#N/A,#N/A,FALSE,"표지목차"}</definedName>
    <definedName name="혼ㄹ" hidden="1">{#N/A,#N/A,FALSE,"운반시간"}</definedName>
    <definedName name="홀ㄴㄺㅅ" hidden="1">{#N/A,#N/A,FALSE,"단가표지"}</definedName>
    <definedName name="홓렁호ㅓ호" hidden="1">{#N/A,#N/A,FALSE,"단가표지"}</definedName>
    <definedName name="홓로" hidden="1">{#N/A,#N/A,FALSE,"단가표지"}</definedName>
    <definedName name="화허호ㅓ" hidden="1">{#N/A,#N/A,FALSE,"조골재"}</definedName>
    <definedName name="효석" localSheetId="1" hidden="1">{"'Firr(선)'!$AS$1:$AY$62","'Firr(사)'!$AS$1:$AY$62","'Firr(회)'!$AS$1:$AY$62","'Firr(선)'!$L$1:$V$62","'Firr(사)'!$L$1:$V$62","'Firr(회)'!$L$1:$V$62"}</definedName>
    <definedName name="효석" localSheetId="2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ㅏ허화" hidden="1">{#N/A,#N/A,FALSE,"골재소요량";#N/A,#N/A,FALSE,"골재소요량"}</definedName>
    <definedName name="ㅏㅓ화호" hidden="1">{#N/A,#N/A,FALSE,"단가표지"}</definedName>
    <definedName name="ㅏㅓㅗ라" hidden="1">{#N/A,#N/A,FALSE,"골재소요량";#N/A,#N/A,FALSE,"골재소요량"}</definedName>
    <definedName name="ㅏㅓㅗㅎ" hidden="1">{#N/A,#N/A,FALSE,"운반시간"}</definedName>
    <definedName name="ㅏㅓㅗㅓ" hidden="1">{#N/A,#N/A,FALSE,"운반시간"}</definedName>
    <definedName name="ㅏㅓㅘ허호" hidden="1">{#N/A,#N/A,FALSE,"단가표지"}</definedName>
    <definedName name="ㅏㅗㅓㅏ화호" hidden="1">{#N/A,#N/A,FALSE,"표지목차"}</definedName>
    <definedName name="ㅏㅣ" hidden="1">{#N/A,#N/A,FALSE,"단가표지"}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hidden="1">{#N/A,#N/A,FALSE,"골재소요량";#N/A,#N/A,FALSE,"골재소요량"}</definedName>
    <definedName name="ㅓㅇㄴ" hidden="1">{#N/A,#N/A,FALSE,"단가표지"}</definedName>
    <definedName name="ㅓㅇ호ㅓㅇ호ㅓㅇ허" hidden="1">{#N/A,#N/A,FALSE,"표지목차"}</definedName>
    <definedName name="ㅓㅎ렁홍" hidden="1">{#N/A,#N/A,FALSE,"혼합골재"}</definedName>
    <definedName name="ㅓㅎ로ㅗㄴ" hidden="1">{#N/A,#N/A,FALSE,"단가표지"}</definedName>
    <definedName name="ㅓㅎㅇㅎ" hidden="1">{#N/A,#N/A,FALSE,"운반시간"}</definedName>
    <definedName name="ㅓ호ㅓ" hidden="1">{#N/A,#N/A,FALSE,"표지목차"}</definedName>
    <definedName name="ㅓ호ㅓㅗㄹ" hidden="1">{#N/A,#N/A,FALSE,"단가표지"}</definedName>
    <definedName name="ㅓㅏ호" hidden="1">{#N/A,#N/A,FALSE,"단가표지"}</definedName>
    <definedName name="ㅓㅏ호ㅓ" hidden="1">{#N/A,#N/A,FALSE,"단가표지"}</definedName>
    <definedName name="ㅓㅏㅗ하ㅗㅓㅎ" hidden="1">{#N/A,#N/A,FALSE,"혼합골재"}</definedName>
    <definedName name="ㅓㅗ" hidden="1">{#N/A,#N/A,FALSE,"운반시간"}</definedName>
    <definedName name="ㅓㅗㅎㄹ" hidden="1">{#N/A,#N/A,FALSE,"조골재"}</definedName>
    <definedName name="ㅓㅗㅎ러ㅗㅎ러" hidden="1">{#N/A,#N/A,FALSE,"혼합골재"}</definedName>
    <definedName name="ㅓㅗㅎ러ㅗ호ㅓ" hidden="1">{#N/A,#N/A,FALSE,"단가표지"}</definedName>
    <definedName name="ㅓㅗ허" hidden="1">{#N/A,#N/A,FALSE,"조골재"}</definedName>
    <definedName name="ㅓㅗ허ㅗㄹ" hidden="1">{#N/A,#N/A,FALSE,"운반시간"}</definedName>
    <definedName name="ㅓㅗ허ㅗㅎㄹ" hidden="1">{#N/A,#N/A,FALSE,"골재소요량";#N/A,#N/A,FALSE,"골재소요량"}</definedName>
    <definedName name="ㅓㅗ허ㅗㅎ러" hidden="1">{#N/A,#N/A,FALSE,"운반시간"}</definedName>
    <definedName name="ㅓㅗ헝홍허" hidden="1">{#N/A,#N/A,FALSE,"골재소요량";#N/A,#N/A,FALSE,"골재소요량"}</definedName>
    <definedName name="ㅓㅗ헣ㄹ" hidden="1">{#N/A,#N/A,FALSE,"단가표지"}</definedName>
    <definedName name="ㅓㅗ헣러" hidden="1">{#N/A,#N/A,FALSE,"단가표지"}</definedName>
    <definedName name="ㅓㅗ헣로ㅓ" hidden="1">{#N/A,#N/A,FALSE,"조골재"}</definedName>
    <definedName name="ㅓㅗ헣호ㅓ" hidden="1">{#N/A,#N/A,FALSE,"조골재"}</definedName>
    <definedName name="ㅓㅗ호" hidden="1">{#N/A,#N/A,FALSE,"단가표지"}</definedName>
    <definedName name="ㅓㅗ호ㅓㅗ" hidden="1">{#N/A,#N/A,FALSE,"2~8번"}</definedName>
    <definedName name="ㅓㅗㅗ" hidden="1">{#N/A,#N/A,FALSE,"단가표지"}</definedName>
    <definedName name="ㅓㅗㅗㅗ" hidden="1">{#N/A,#N/A,FALSE,"골재소요량";#N/A,#N/A,FALSE,"골재소요량"}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ㄹㄶ" hidden="1">{#N/A,#N/A,FALSE,"조골재"}</definedName>
    <definedName name="ㅗㅎ" hidden="1">{#N/A,#N/A,FALSE,"운반시간"}</definedName>
    <definedName name="ㅗㅎㄴ" hidden="1">{#N/A,#N/A,FALSE,"골재소요량";#N/A,#N/A,FALSE,"골재소요량"}</definedName>
    <definedName name="ㅗㅎㄴㄹ" hidden="1">{#N/A,#N/A,FALSE,"단가표지"}</definedName>
    <definedName name="ㅗㅎ로ㅜ" hidden="1">{#N/A,#N/A,FALSE,"운반시간"}</definedName>
    <definedName name="ㅗㅎ론ㄹ" hidden="1">{#N/A,#N/A,FALSE,"표지목차"}</definedName>
    <definedName name="ㅗㅎ롯홋ㄱ" hidden="1">{#N/A,#N/A,FALSE,"혼합골재"}</definedName>
    <definedName name="ㅗ허ㅗ" hidden="1">{#N/A,#N/A,FALSE,"단가표지"}</definedName>
    <definedName name="ㅗ호" hidden="1">{#N/A,#N/A,FALSE,"단가표지"}</definedName>
    <definedName name="ㅗㅓ쇼ㅓㅕㄷ쇼ㅓㅕㄷㅅ" hidden="1">{#N/A,#N/A,FALSE,"단가표지"}</definedName>
    <definedName name="ㅗㅓㅎ로ㅓㅎㄹ" hidden="1">{#N/A,#N/A,FALSE,"표지목차"}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ㅠㅍ" hidden="1">{#N/A,#N/A,FALSE,"혼합골재"}</definedName>
    <definedName name="ㅘㅗ허ㅎ" hidden="1">#REF!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ㄴㄱ" hidden="1">{#N/A,#N/A,FALSE,"운반시간"}</definedName>
    <definedName name="ㅜㄹ윤" hidden="1">{#N/A,#N/A,FALSE,"단가표지"}</definedName>
    <definedName name="ㅜㅊㅍ" hidden="1">{#N/A,#N/A,FALSE,"표지목차"}</definedName>
    <definedName name="ㅜㅋㅊㅍ" hidden="1">{#N/A,#N/A,FALSE,"조골재"}</definedName>
    <definedName name="ㅜㅍ추ㅠ" hidden="1">{#N/A,#N/A,FALSE,"혼합골재"}</definedName>
    <definedName name="ㅜㅎㄴ" hidden="1">{#N/A,#N/A,FALSE,"골재소요량";#N/A,#N/A,FALSE,"골재소요량"}</definedName>
    <definedName name="ㅜㅎㅅㄱㄴ" hidden="1">{#N/A,#N/A,FALSE,"단가표지"}</definedName>
    <definedName name="ㅜㅗㅇㅎㅌ" hidden="1">{#N/A,#N/A,FALSE,"단가표지"}</definedName>
    <definedName name="ㅜㅗㅇ훟" hidden="1">{#N/A,#N/A,FALSE,"단가표지"}</definedName>
    <definedName name="ㅜㅗㅗㅗㅇㅎ" hidden="1">{#N/A,#N/A,FALSE,"운반시간"}</definedName>
    <definedName name="ㅜㅠ푸" hidden="1">{#N/A,#N/A,FALSE,"운반시간"}</definedName>
    <definedName name="ㅜㅠㅠ" hidden="1">{#N/A,#N/A,FALSE,"골재소요량";#N/A,#N/A,FALSE,"골재소요량"}</definedName>
    <definedName name="ㅝㅎㄹ" hidden="1">{#N/A,#N/A,FALSE,"단가표지"}</definedName>
    <definedName name="ㅠㄴ" hidden="1">{#N/A,#N/A,FALSE,"조골재"}</definedName>
    <definedName name="ㅠㄹㅇㄴㄴㄹㅇ" hidden="1">{#N/A,#N/A,FALSE,"단가표지"}</definedName>
    <definedName name="ㅠㅊㅌ퓿ㅌ" hidden="1">{#N/A,#N/A,FALSE,"2~8번"}</definedName>
    <definedName name="ㅠㅊㅍㅌ" hidden="1">{#N/A,#N/A,FALSE,"단가표지"}</definedName>
    <definedName name="ㅠㅊㅍ튜" hidden="1">{#N/A,#N/A,FALSE,"단가표지"}</definedName>
    <definedName name="ㅠㅊㅍ튵ㅊ" hidden="1">{#N/A,#N/A,FALSE,"운반시간"}</definedName>
    <definedName name="ㅠㅊ픁츄" hidden="1">{#N/A,#N/A,FALSE,"단가표지"}</definedName>
    <definedName name="ㅠㅍ" hidden="1">{#N/A,#N/A,FALSE,"조골재"}</definedName>
    <definedName name="ㅠㅍㅊ" hidden="1">{#N/A,#N/A,FALSE,"단가표지"}</definedName>
    <definedName name="ㅠㅍㅊ튳" hidden="1">{#N/A,#N/A,FALSE,"표지목차"}</definedName>
    <definedName name="ㅠㅍㅊ튳ㅌㅍ" hidden="1">{#N/A,#N/A,FALSE,"조골재"}</definedName>
    <definedName name="ㅠㅍㅊ튵" hidden="1">{#N/A,#N/A,FALSE,"골재소요량";#N/A,#N/A,FALSE,"골재소요량"}</definedName>
    <definedName name="ㅠㅍㅊ튵ㅊ" hidden="1">{#N/A,#N/A,FALSE,"단가표지"}</definedName>
    <definedName name="ㅠㅍ츄ㅜ" hidden="1">{#N/A,#N/A,FALSE,"단가표지"}</definedName>
    <definedName name="ㅠㅍ츛ㅍ" hidden="1">{#N/A,#N/A,FALSE,"혼합골재"}</definedName>
    <definedName name="ㅠㅍ츜ㅊ" hidden="1">{#N/A,#N/A,FALSE,"2~8번"}</definedName>
    <definedName name="ㅠㅍ츜ㅍ" hidden="1">{#N/A,#N/A,FALSE,"조골재"}</definedName>
    <definedName name="ㅠㅍ츝" hidden="1">{#N/A,#N/A,FALSE,"운반시간"}</definedName>
    <definedName name="ㅠㅍ츝ㅊ" hidden="1">{#N/A,#N/A,FALSE,"단가표지"}</definedName>
    <definedName name="ㅠㅍㅋㅊㅍㅍ" hidden="1">{#N/A,#N/A,FALSE,"단가표지"}</definedName>
    <definedName name="ㅠ퓿큨ㅊ" hidden="1">{#N/A,#N/A,FALSE,"단가표지"}</definedName>
    <definedName name="ㅠ픀ㅊ" hidden="1">{#N/A,#N/A,FALSE,"단가표지"}</definedName>
    <definedName name="ㅠ픀ㅊㅍ" hidden="1">{#N/A,#N/A,FALSE,"표지목차"}</definedName>
    <definedName name="ㅠ픀ㅋㅊㅍ" hidden="1">{#N/A,#N/A,FALSE,"운반시간"}</definedName>
    <definedName name="ㅣ허ㅏㅣ하" hidden="1">{#N/A,#N/A,FALSE,"혼합골재"}</definedName>
    <definedName name="ㅣ허ㅣ호ㅓㅏ" hidden="1">{#N/A,#N/A,FALSE,"조골재"}</definedName>
    <definedName name="ㅣㅏ허ㅏ허ㅏ허ㅏ" hidden="1">{#N/A,#N/A,FALSE,"단가표지"}</definedName>
    <definedName name="ㅣㅏㅓㅎ" hidden="1">{#N/A,#N/A,FALSE,"단가표지"}</definedName>
    <definedName name="ㅣㅏㅓ허ㅏㅓㅎ" hidden="1">{#N/A,#N/A,FALSE,"표지목차"}</definedName>
    <definedName name="ㅣㅏㅓㅣ허ㅏㅎ" hidden="1">{#N/A,#N/A,FALSE,"골재소요량";#N/A,#N/A,FALSE,"골재소요량"}</definedName>
    <definedName name="ㅣㅏㅓㅣ허ㅏㅏ허" hidden="1">{#N/A,#N/A,FALSE,"조골재"}</definedName>
    <definedName name="ㅣㅓㅏ허" hidden="1">{#N/A,#N/A,FALSE,"운반시간"}</definedName>
    <definedName name="ㅣㅓㅏ허ㅏㅣ허ㅏㅓ" hidden="1">{#N/A,#N/A,FALSE,"운반시간"}</definedName>
    <definedName name="ㅣㅚㅓㅏ" hidden="1">{#N/A,#N/A,FALSE,"단가표지"}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46" l="1"/>
  <c r="F12" i="46"/>
  <c r="F11" i="46"/>
  <c r="F10" i="46"/>
  <c r="F9" i="46"/>
  <c r="F8" i="46"/>
  <c r="F7" i="46"/>
  <c r="F6" i="46"/>
  <c r="F5" i="46"/>
  <c r="F4" i="46"/>
  <c r="R167" i="30" l="1"/>
  <c r="Y842" i="28" l="1"/>
  <c r="Y843" i="28"/>
  <c r="Y844" i="28"/>
  <c r="Y845" i="28"/>
  <c r="Y847" i="28"/>
  <c r="Y848" i="28"/>
  <c r="Y849" i="28"/>
  <c r="Y850" i="28"/>
  <c r="Y851" i="28"/>
  <c r="Y853" i="28"/>
  <c r="Y854" i="28"/>
  <c r="Y855" i="28"/>
  <c r="Y856" i="28"/>
  <c r="Y857" i="28"/>
  <c r="Y859" i="28"/>
  <c r="Y860" i="28"/>
  <c r="Y861" i="28"/>
  <c r="Y862" i="28"/>
  <c r="Y863" i="28"/>
  <c r="Y865" i="28"/>
  <c r="Y866" i="28"/>
  <c r="Y867" i="28"/>
  <c r="Y868" i="28"/>
  <c r="Y869" i="28"/>
  <c r="Y871" i="28"/>
  <c r="Y872" i="28"/>
  <c r="Y873" i="28"/>
  <c r="Y874" i="28"/>
  <c r="Y875" i="28"/>
  <c r="Y877" i="28"/>
  <c r="Y878" i="28"/>
  <c r="Y879" i="28"/>
  <c r="Y880" i="28"/>
  <c r="Y882" i="28"/>
  <c r="Y883" i="28"/>
  <c r="Y884" i="28"/>
  <c r="Y886" i="28"/>
  <c r="Y887" i="28"/>
  <c r="Y889" i="28"/>
  <c r="Y890" i="28"/>
  <c r="Y815" i="28"/>
  <c r="Y817" i="28"/>
  <c r="Y818" i="28"/>
  <c r="Y819" i="28"/>
  <c r="Y821" i="28"/>
  <c r="Y822" i="28"/>
  <c r="Y823" i="28"/>
  <c r="Y824" i="28"/>
  <c r="Y825" i="28"/>
  <c r="Y826" i="28"/>
  <c r="Y828" i="28"/>
  <c r="Y829" i="28"/>
  <c r="Y830" i="28"/>
  <c r="Y831" i="28"/>
  <c r="Y833" i="28"/>
  <c r="Y834" i="28"/>
  <c r="Y835" i="28"/>
  <c r="Y836" i="28"/>
  <c r="Y837" i="28"/>
  <c r="Y839" i="28"/>
  <c r="Y840" i="28"/>
  <c r="Y841" i="28"/>
  <c r="E201" i="28"/>
  <c r="E203" i="28"/>
  <c r="E204" i="28"/>
  <c r="E205" i="28"/>
  <c r="E206" i="28"/>
  <c r="E207" i="28"/>
  <c r="E209" i="28"/>
  <c r="E210" i="28"/>
  <c r="E211" i="28"/>
  <c r="E212" i="28"/>
  <c r="E213" i="28"/>
  <c r="E215" i="28"/>
  <c r="E216" i="28"/>
  <c r="E217" i="28"/>
  <c r="E218" i="28"/>
  <c r="E220" i="28"/>
  <c r="E221" i="28"/>
  <c r="E222" i="28"/>
  <c r="E224" i="28"/>
  <c r="E225" i="28"/>
  <c r="E227" i="28"/>
  <c r="E178" i="28"/>
  <c r="E145" i="28"/>
  <c r="E226" i="28" s="1"/>
  <c r="E307" i="28" s="1"/>
  <c r="E142" i="28"/>
  <c r="E223" i="28" s="1"/>
  <c r="E304" i="28" s="1"/>
  <c r="E138" i="28"/>
  <c r="E219" i="28" s="1"/>
  <c r="E300" i="28" s="1"/>
  <c r="E133" i="28"/>
  <c r="E214" i="28" s="1"/>
  <c r="E295" i="28" s="1"/>
  <c r="E127" i="28"/>
  <c r="E208" i="28" s="1"/>
  <c r="E289" i="28" s="1"/>
  <c r="E121" i="28"/>
  <c r="E202" i="28" s="1"/>
  <c r="E283" i="28" s="1"/>
  <c r="E115" i="28"/>
  <c r="E196" i="28" s="1"/>
  <c r="E277" i="28" s="1"/>
  <c r="E109" i="28"/>
  <c r="E190" i="28" s="1"/>
  <c r="E271" i="28" s="1"/>
  <c r="E103" i="28"/>
  <c r="E184" i="28" s="1"/>
  <c r="E265" i="28" s="1"/>
  <c r="E95" i="28"/>
  <c r="E176" i="28" s="1"/>
  <c r="E257" i="28" s="1"/>
  <c r="E89" i="28"/>
  <c r="E170" i="28" s="1"/>
  <c r="E251" i="28" s="1"/>
  <c r="E84" i="28"/>
  <c r="E165" i="28" s="1"/>
  <c r="E246" i="28" s="1"/>
  <c r="E77" i="28"/>
  <c r="E158" i="28" s="1"/>
  <c r="E239" i="28" s="1"/>
  <c r="E73" i="28"/>
  <c r="E154" i="28" s="1"/>
  <c r="E235" i="28" s="1"/>
  <c r="E827" i="28" l="1"/>
  <c r="E852" i="28"/>
  <c r="E876" i="28"/>
  <c r="E832" i="28"/>
  <c r="E858" i="28"/>
  <c r="E881" i="28"/>
  <c r="E816" i="28"/>
  <c r="E838" i="28"/>
  <c r="E864" i="28"/>
  <c r="E885" i="28"/>
  <c r="E820" i="28"/>
  <c r="E846" i="28"/>
  <c r="E870" i="28"/>
  <c r="E888" i="28"/>
  <c r="E760" i="28"/>
  <c r="E738" i="28"/>
  <c r="E529" i="28"/>
  <c r="E565" i="28"/>
  <c r="E601" i="28"/>
  <c r="E443" i="28"/>
  <c r="E479" i="28"/>
  <c r="E371" i="28"/>
  <c r="E414" i="28"/>
  <c r="E349" i="28"/>
  <c r="E775" i="28" l="1"/>
  <c r="Y785" i="28"/>
  <c r="W785" i="28"/>
  <c r="R785" i="28" s="1"/>
  <c r="Y778" i="28"/>
  <c r="W778" i="28"/>
  <c r="R778" i="28" s="1"/>
  <c r="Y770" i="28"/>
  <c r="W770" i="28"/>
  <c r="R770" i="28" s="1"/>
  <c r="Y763" i="28"/>
  <c r="W763" i="28"/>
  <c r="E763" i="28" s="1"/>
  <c r="Y755" i="28"/>
  <c r="W755" i="28"/>
  <c r="R755" i="28" s="1"/>
  <c r="Y748" i="28"/>
  <c r="W748" i="28"/>
  <c r="E748" i="28" s="1"/>
  <c r="E709" i="28"/>
  <c r="Y741" i="28"/>
  <c r="W741" i="28"/>
  <c r="R741" i="28" s="1"/>
  <c r="Y733" i="28"/>
  <c r="W733" i="28"/>
  <c r="R733" i="28" s="1"/>
  <c r="Y726" i="28"/>
  <c r="W726" i="28"/>
  <c r="E726" i="28" s="1"/>
  <c r="Y719" i="28"/>
  <c r="W719" i="28"/>
  <c r="R719" i="28" s="1"/>
  <c r="Y712" i="28"/>
  <c r="W712" i="28"/>
  <c r="E712" i="28" s="1"/>
  <c r="E673" i="28"/>
  <c r="Y704" i="28"/>
  <c r="W704" i="28"/>
  <c r="R704" i="28" s="1"/>
  <c r="Y697" i="28"/>
  <c r="W697" i="28"/>
  <c r="R697" i="28" s="1"/>
  <c r="Y690" i="28"/>
  <c r="W690" i="28"/>
  <c r="E690" i="28" s="1"/>
  <c r="Y683" i="28"/>
  <c r="W683" i="28"/>
  <c r="E683" i="28" s="1"/>
  <c r="Y676" i="28"/>
  <c r="W676" i="28"/>
  <c r="E676" i="28" s="1"/>
  <c r="Y668" i="28"/>
  <c r="W668" i="28"/>
  <c r="R668" i="28" s="1"/>
  <c r="Y661" i="28"/>
  <c r="W661" i="28"/>
  <c r="R661" i="28" s="1"/>
  <c r="Y654" i="28"/>
  <c r="W654" i="28"/>
  <c r="R654" i="28" s="1"/>
  <c r="E637" i="28"/>
  <c r="Y632" i="28"/>
  <c r="W632" i="28"/>
  <c r="E632" i="28" s="1"/>
  <c r="Y589" i="28"/>
  <c r="W589" i="28"/>
  <c r="R589" i="28" s="1"/>
  <c r="Y546" i="28"/>
  <c r="W546" i="28"/>
  <c r="R546" i="28" s="1"/>
  <c r="Y539" i="28"/>
  <c r="W539" i="28"/>
  <c r="E539" i="28" s="1"/>
  <c r="Y409" i="28"/>
  <c r="W409" i="28"/>
  <c r="E409" i="28" s="1"/>
  <c r="Y402" i="28"/>
  <c r="W402" i="28"/>
  <c r="E402" i="28" s="1"/>
  <c r="E303" i="28"/>
  <c r="E305" i="28"/>
  <c r="E306" i="28"/>
  <c r="E308" i="28"/>
  <c r="E309" i="28"/>
  <c r="E292" i="28"/>
  <c r="E293" i="28"/>
  <c r="E294" i="28"/>
  <c r="E296" i="28"/>
  <c r="E297" i="28"/>
  <c r="E298" i="28"/>
  <c r="E299" i="28"/>
  <c r="E301" i="28"/>
  <c r="E302" i="28"/>
  <c r="E274" i="28"/>
  <c r="E276" i="28"/>
  <c r="E278" i="28"/>
  <c r="E279" i="28"/>
  <c r="E280" i="28"/>
  <c r="E281" i="28"/>
  <c r="E282" i="28"/>
  <c r="E284" i="28"/>
  <c r="E285" i="28"/>
  <c r="E286" i="28"/>
  <c r="E287" i="28"/>
  <c r="E288" i="28"/>
  <c r="E290" i="28"/>
  <c r="E291" i="28"/>
  <c r="E256" i="28"/>
  <c r="E258" i="28"/>
  <c r="E259" i="28"/>
  <c r="E260" i="28"/>
  <c r="E261" i="28"/>
  <c r="E262" i="28"/>
  <c r="E263" i="28"/>
  <c r="E264" i="28"/>
  <c r="E266" i="28"/>
  <c r="E267" i="28"/>
  <c r="E268" i="28"/>
  <c r="E269" i="28"/>
  <c r="E270" i="28"/>
  <c r="E272" i="28"/>
  <c r="E273" i="28"/>
  <c r="E234" i="28"/>
  <c r="E236" i="28"/>
  <c r="E237" i="28"/>
  <c r="E238" i="28"/>
  <c r="E240" i="28"/>
  <c r="E241" i="28"/>
  <c r="E242" i="28"/>
  <c r="E243" i="28"/>
  <c r="E244" i="28"/>
  <c r="E245" i="28"/>
  <c r="E247" i="28"/>
  <c r="E248" i="28"/>
  <c r="E249" i="28"/>
  <c r="E250" i="28"/>
  <c r="E252" i="28"/>
  <c r="E253" i="28"/>
  <c r="E254" i="28"/>
  <c r="E255" i="28"/>
  <c r="E193" i="28"/>
  <c r="E195" i="28"/>
  <c r="E197" i="28"/>
  <c r="E198" i="28"/>
  <c r="E199" i="28"/>
  <c r="E200" i="28"/>
  <c r="E181" i="28"/>
  <c r="E182" i="28"/>
  <c r="E183" i="28"/>
  <c r="E185" i="28"/>
  <c r="E186" i="28"/>
  <c r="E187" i="28"/>
  <c r="E188" i="28"/>
  <c r="E189" i="28"/>
  <c r="E191" i="28"/>
  <c r="E192" i="28"/>
  <c r="E153" i="28"/>
  <c r="E155" i="28"/>
  <c r="E156" i="28"/>
  <c r="E157" i="28"/>
  <c r="E159" i="28"/>
  <c r="E160" i="28"/>
  <c r="E161" i="28"/>
  <c r="E162" i="28"/>
  <c r="E163" i="28"/>
  <c r="E164" i="28"/>
  <c r="E166" i="28"/>
  <c r="E167" i="28"/>
  <c r="E168" i="28"/>
  <c r="E169" i="28"/>
  <c r="E171" i="28"/>
  <c r="E172" i="28"/>
  <c r="E173" i="28"/>
  <c r="E174" i="28"/>
  <c r="E175" i="28"/>
  <c r="E177" i="28"/>
  <c r="E179" i="28"/>
  <c r="E180" i="28"/>
  <c r="E131" i="28"/>
  <c r="E132" i="28"/>
  <c r="E134" i="28"/>
  <c r="E135" i="28"/>
  <c r="E136" i="28"/>
  <c r="E137" i="28"/>
  <c r="E139" i="28"/>
  <c r="E140" i="28"/>
  <c r="E141" i="28"/>
  <c r="E143" i="28"/>
  <c r="E144" i="28"/>
  <c r="E146" i="28"/>
  <c r="E147" i="28"/>
  <c r="E120" i="28"/>
  <c r="E122" i="28"/>
  <c r="E123" i="28"/>
  <c r="E124" i="28"/>
  <c r="E125" i="28"/>
  <c r="E126" i="28"/>
  <c r="E128" i="28"/>
  <c r="E129" i="28"/>
  <c r="E130" i="28"/>
  <c r="E116" i="28"/>
  <c r="E117" i="28"/>
  <c r="E118" i="28"/>
  <c r="E119" i="28"/>
  <c r="E105" i="28"/>
  <c r="E106" i="28"/>
  <c r="E107" i="28"/>
  <c r="E108" i="28"/>
  <c r="E110" i="28"/>
  <c r="E111" i="28"/>
  <c r="E112" i="28"/>
  <c r="E113" i="28"/>
  <c r="E114" i="28"/>
  <c r="E90" i="28"/>
  <c r="E91" i="28"/>
  <c r="E92" i="28"/>
  <c r="E93" i="28"/>
  <c r="E94" i="28"/>
  <c r="E96" i="28"/>
  <c r="E97" i="28"/>
  <c r="E98" i="28"/>
  <c r="E99" i="28"/>
  <c r="E100" i="28"/>
  <c r="E101" i="28"/>
  <c r="E102" i="28"/>
  <c r="E104" i="28"/>
  <c r="E75" i="28"/>
  <c r="E76" i="28"/>
  <c r="E78" i="28"/>
  <c r="E79" i="28"/>
  <c r="E80" i="28"/>
  <c r="E81" i="28"/>
  <c r="E82" i="28"/>
  <c r="E83" i="28"/>
  <c r="E85" i="28"/>
  <c r="E86" i="28"/>
  <c r="E87" i="28"/>
  <c r="E88" i="28"/>
  <c r="V64" i="28"/>
  <c r="W783" i="28" s="1"/>
  <c r="R783" i="28" s="1"/>
  <c r="V63" i="28"/>
  <c r="X63" i="28" s="1"/>
  <c r="V41" i="28"/>
  <c r="AJ41" i="28" s="1"/>
  <c r="V42" i="28"/>
  <c r="X42" i="28" s="1"/>
  <c r="V43" i="28"/>
  <c r="AJ43" i="28" s="1"/>
  <c r="V44" i="28"/>
  <c r="X44" i="28" s="1"/>
  <c r="V45" i="28"/>
  <c r="Z45" i="28" s="1"/>
  <c r="AL45" i="28" s="1"/>
  <c r="V46" i="28"/>
  <c r="X46" i="28" s="1"/>
  <c r="V47" i="28"/>
  <c r="X47" i="28" s="1"/>
  <c r="V48" i="28"/>
  <c r="X48" i="28" s="1"/>
  <c r="V49" i="28"/>
  <c r="Z49" i="28" s="1"/>
  <c r="AL49" i="28" s="1"/>
  <c r="V50" i="28"/>
  <c r="X50" i="28" s="1"/>
  <c r="V51" i="28"/>
  <c r="AJ51" i="28" s="1"/>
  <c r="V52" i="28"/>
  <c r="X52" i="28" s="1"/>
  <c r="V53" i="28"/>
  <c r="AJ53" i="28" s="1"/>
  <c r="V54" i="28"/>
  <c r="X54" i="28" s="1"/>
  <c r="V55" i="28"/>
  <c r="AJ55" i="28" s="1"/>
  <c r="V56" i="28"/>
  <c r="X56" i="28" s="1"/>
  <c r="V57" i="28"/>
  <c r="Z57" i="28" s="1"/>
  <c r="AL57" i="28" s="1"/>
  <c r="V58" i="28"/>
  <c r="X58" i="28" s="1"/>
  <c r="V59" i="28"/>
  <c r="X59" i="28" s="1"/>
  <c r="V60" i="28"/>
  <c r="AJ60" i="28" s="1"/>
  <c r="V61" i="28"/>
  <c r="Z61" i="28" s="1"/>
  <c r="AL61" i="28" s="1"/>
  <c r="V62" i="28"/>
  <c r="AJ62" i="28" s="1"/>
  <c r="AK55" i="28"/>
  <c r="AM55" i="28"/>
  <c r="AN55" i="28"/>
  <c r="AO55" i="28"/>
  <c r="AP55" i="28"/>
  <c r="AQ55" i="28"/>
  <c r="AK56" i="28"/>
  <c r="AM56" i="28"/>
  <c r="AN56" i="28"/>
  <c r="AO56" i="28"/>
  <c r="AP56" i="28"/>
  <c r="AQ56" i="28"/>
  <c r="AM57" i="28"/>
  <c r="AN57" i="28"/>
  <c r="AP57" i="28"/>
  <c r="AQ57" i="28"/>
  <c r="AK58" i="28"/>
  <c r="AM58" i="28"/>
  <c r="AN58" i="28"/>
  <c r="AO58" i="28"/>
  <c r="AP58" i="28"/>
  <c r="AQ58" i="28"/>
  <c r="AK59" i="28"/>
  <c r="AM59" i="28"/>
  <c r="AN59" i="28"/>
  <c r="AO59" i="28"/>
  <c r="AP59" i="28"/>
  <c r="AQ59" i="28"/>
  <c r="AM60" i="28"/>
  <c r="AN60" i="28"/>
  <c r="AP60" i="28"/>
  <c r="AQ60" i="28"/>
  <c r="AM61" i="28"/>
  <c r="AN61" i="28"/>
  <c r="AP61" i="28"/>
  <c r="AQ61" i="28"/>
  <c r="AM62" i="28"/>
  <c r="AN62" i="28"/>
  <c r="AP62" i="28"/>
  <c r="AQ62" i="28"/>
  <c r="AK63" i="28"/>
  <c r="AM63" i="28"/>
  <c r="AN63" i="28"/>
  <c r="AO63" i="28"/>
  <c r="AP63" i="28"/>
  <c r="AQ63" i="28"/>
  <c r="AM64" i="28"/>
  <c r="AN64" i="28"/>
  <c r="AP64" i="28"/>
  <c r="AQ64" i="28"/>
  <c r="AK41" i="28"/>
  <c r="AM41" i="28"/>
  <c r="AN41" i="28"/>
  <c r="AO41" i="28"/>
  <c r="AP41" i="28"/>
  <c r="AQ41" i="28"/>
  <c r="AM42" i="28"/>
  <c r="AN42" i="28"/>
  <c r="AP42" i="28"/>
  <c r="AQ42" i="28"/>
  <c r="AK43" i="28"/>
  <c r="AM43" i="28"/>
  <c r="AN43" i="28"/>
  <c r="AO43" i="28"/>
  <c r="AP43" i="28"/>
  <c r="AQ43" i="28"/>
  <c r="AK44" i="28"/>
  <c r="AM44" i="28"/>
  <c r="AN44" i="28"/>
  <c r="AO44" i="28"/>
  <c r="AP44" i="28"/>
  <c r="AQ44" i="28"/>
  <c r="AK45" i="28"/>
  <c r="AM45" i="28"/>
  <c r="AN45" i="28"/>
  <c r="AO45" i="28"/>
  <c r="AP45" i="28"/>
  <c r="AQ45" i="28"/>
  <c r="AK46" i="28"/>
  <c r="AM46" i="28"/>
  <c r="AN46" i="28"/>
  <c r="AO46" i="28"/>
  <c r="AP46" i="28"/>
  <c r="AQ46" i="28"/>
  <c r="AK47" i="28"/>
  <c r="AM47" i="28"/>
  <c r="AN47" i="28"/>
  <c r="AO47" i="28"/>
  <c r="AP47" i="28"/>
  <c r="AQ47" i="28"/>
  <c r="AM48" i="28"/>
  <c r="AN48" i="28"/>
  <c r="AP48" i="28"/>
  <c r="AQ48" i="28"/>
  <c r="AK49" i="28"/>
  <c r="AM49" i="28"/>
  <c r="AN49" i="28"/>
  <c r="AO49" i="28"/>
  <c r="AP49" i="28"/>
  <c r="AQ49" i="28"/>
  <c r="AK50" i="28"/>
  <c r="AM50" i="28"/>
  <c r="AN50" i="28"/>
  <c r="AO50" i="28"/>
  <c r="AP50" i="28"/>
  <c r="AQ50" i="28"/>
  <c r="AK51" i="28"/>
  <c r="AM51" i="28"/>
  <c r="AN51" i="28"/>
  <c r="AO51" i="28"/>
  <c r="AP51" i="28"/>
  <c r="AQ51" i="28"/>
  <c r="AM52" i="28"/>
  <c r="AN52" i="28"/>
  <c r="AP52" i="28"/>
  <c r="AQ52" i="28"/>
  <c r="AM53" i="28"/>
  <c r="AN53" i="28"/>
  <c r="AP53" i="28"/>
  <c r="AQ53" i="28"/>
  <c r="AK54" i="28"/>
  <c r="AM54" i="28"/>
  <c r="AN54" i="28"/>
  <c r="AO54" i="28"/>
  <c r="AP54" i="28"/>
  <c r="AQ54" i="28"/>
  <c r="T60" i="28"/>
  <c r="T61" i="28"/>
  <c r="T62" i="28"/>
  <c r="T63" i="28"/>
  <c r="T64" i="28"/>
  <c r="T41" i="28"/>
  <c r="T42" i="28"/>
  <c r="T43" i="28"/>
  <c r="T44" i="28"/>
  <c r="T45" i="28"/>
  <c r="T46" i="28"/>
  <c r="T47" i="28"/>
  <c r="T48" i="28"/>
  <c r="T49" i="28"/>
  <c r="T50" i="28"/>
  <c r="T51" i="28"/>
  <c r="T52" i="28"/>
  <c r="T53" i="28"/>
  <c r="T54" i="28"/>
  <c r="T55" i="28"/>
  <c r="T56" i="28"/>
  <c r="T57" i="28"/>
  <c r="T58" i="28"/>
  <c r="T59" i="28"/>
  <c r="P60" i="28"/>
  <c r="R303" i="28" s="1"/>
  <c r="P61" i="28"/>
  <c r="R305" i="28" s="1"/>
  <c r="P62" i="28"/>
  <c r="R306" i="28" s="1"/>
  <c r="P63" i="28"/>
  <c r="R308" i="28" s="1"/>
  <c r="P64" i="28"/>
  <c r="R309" i="28" s="1"/>
  <c r="P41" i="28"/>
  <c r="R280" i="28" s="1"/>
  <c r="P42" i="28"/>
  <c r="R281" i="28" s="1"/>
  <c r="P43" i="28"/>
  <c r="R282" i="28" s="1"/>
  <c r="P44" i="28"/>
  <c r="R284" i="28" s="1"/>
  <c r="P45" i="28"/>
  <c r="R285" i="28" s="1"/>
  <c r="P46" i="28"/>
  <c r="R286" i="28" s="1"/>
  <c r="P47" i="28"/>
  <c r="R287" i="28" s="1"/>
  <c r="P48" i="28"/>
  <c r="R288" i="28" s="1"/>
  <c r="P49" i="28"/>
  <c r="R290" i="28" s="1"/>
  <c r="P50" i="28"/>
  <c r="R291" i="28" s="1"/>
  <c r="P51" i="28"/>
  <c r="R292" i="28" s="1"/>
  <c r="P52" i="28"/>
  <c r="R293" i="28" s="1"/>
  <c r="P53" i="28"/>
  <c r="R294" i="28" s="1"/>
  <c r="P54" i="28"/>
  <c r="R296" i="28" s="1"/>
  <c r="P55" i="28"/>
  <c r="R297" i="28" s="1"/>
  <c r="P56" i="28"/>
  <c r="R298" i="28" s="1"/>
  <c r="P57" i="28"/>
  <c r="R299" i="28" s="1"/>
  <c r="P58" i="28"/>
  <c r="R301" i="28" s="1"/>
  <c r="P59" i="28"/>
  <c r="R302" i="28" s="1"/>
  <c r="L41" i="28"/>
  <c r="R199" i="28" s="1"/>
  <c r="L42" i="28"/>
  <c r="R200" i="28" s="1"/>
  <c r="L43" i="28"/>
  <c r="R201" i="28" s="1"/>
  <c r="L44" i="28"/>
  <c r="R203" i="28" s="1"/>
  <c r="L45" i="28"/>
  <c r="R204" i="28" s="1"/>
  <c r="L46" i="28"/>
  <c r="R205" i="28" s="1"/>
  <c r="L47" i="28"/>
  <c r="R206" i="28" s="1"/>
  <c r="L48" i="28"/>
  <c r="R207" i="28" s="1"/>
  <c r="L49" i="28"/>
  <c r="R209" i="28" s="1"/>
  <c r="L50" i="28"/>
  <c r="R210" i="28" s="1"/>
  <c r="L51" i="28"/>
  <c r="R211" i="28" s="1"/>
  <c r="L52" i="28"/>
  <c r="R212" i="28" s="1"/>
  <c r="L53" i="28"/>
  <c r="R213" i="28" s="1"/>
  <c r="L54" i="28"/>
  <c r="R215" i="28" s="1"/>
  <c r="L55" i="28"/>
  <c r="R216" i="28" s="1"/>
  <c r="L56" i="28"/>
  <c r="R217" i="28" s="1"/>
  <c r="L57" i="28"/>
  <c r="R218" i="28" s="1"/>
  <c r="L58" i="28"/>
  <c r="R220" i="28" s="1"/>
  <c r="L59" i="28"/>
  <c r="R221" i="28" s="1"/>
  <c r="L60" i="28"/>
  <c r="R222" i="28" s="1"/>
  <c r="L61" i="28"/>
  <c r="R224" i="28" s="1"/>
  <c r="L62" i="28"/>
  <c r="R225" i="28" s="1"/>
  <c r="H55" i="28"/>
  <c r="R135" i="28" s="1"/>
  <c r="H56" i="28"/>
  <c r="R136" i="28" s="1"/>
  <c r="H57" i="28"/>
  <c r="R137" i="28" s="1"/>
  <c r="H58" i="28"/>
  <c r="R139" i="28" s="1"/>
  <c r="H59" i="28"/>
  <c r="R140" i="28" s="1"/>
  <c r="H60" i="28"/>
  <c r="R141" i="28" s="1"/>
  <c r="H61" i="28"/>
  <c r="R143" i="28" s="1"/>
  <c r="H62" i="28"/>
  <c r="R144" i="28" s="1"/>
  <c r="H63" i="28"/>
  <c r="R146" i="28" s="1"/>
  <c r="H64" i="28"/>
  <c r="R147" i="28" s="1"/>
  <c r="H41" i="28"/>
  <c r="R118" i="28" s="1"/>
  <c r="H42" i="28"/>
  <c r="R119" i="28" s="1"/>
  <c r="H43" i="28"/>
  <c r="R120" i="28" s="1"/>
  <c r="H44" i="28"/>
  <c r="R122" i="28" s="1"/>
  <c r="H45" i="28"/>
  <c r="R123" i="28" s="1"/>
  <c r="H46" i="28"/>
  <c r="R124" i="28" s="1"/>
  <c r="H47" i="28"/>
  <c r="R125" i="28" s="1"/>
  <c r="H48" i="28"/>
  <c r="R126" i="28" s="1"/>
  <c r="H49" i="28"/>
  <c r="R128" i="28" s="1"/>
  <c r="H50" i="28"/>
  <c r="R129" i="28" s="1"/>
  <c r="H51" i="28"/>
  <c r="R130" i="28" s="1"/>
  <c r="H52" i="28"/>
  <c r="R131" i="28" s="1"/>
  <c r="H53" i="28"/>
  <c r="R132" i="28" s="1"/>
  <c r="H54" i="28"/>
  <c r="R134" i="28" s="1"/>
  <c r="E275" i="28"/>
  <c r="E194" i="28"/>
  <c r="E74" i="28"/>
  <c r="E72" i="28"/>
  <c r="AJ42" i="28" l="1"/>
  <c r="AJ57" i="28"/>
  <c r="AJ61" i="28"/>
  <c r="R763" i="28"/>
  <c r="R683" i="28"/>
  <c r="R748" i="28"/>
  <c r="R632" i="28"/>
  <c r="W753" i="28"/>
  <c r="E753" i="28" s="1"/>
  <c r="W761" i="28"/>
  <c r="R761" i="28" s="1"/>
  <c r="W776" i="28"/>
  <c r="W746" i="28"/>
  <c r="R746" i="28" s="1"/>
  <c r="W768" i="28"/>
  <c r="W762" i="28"/>
  <c r="E785" i="28"/>
  <c r="E778" i="28"/>
  <c r="E783" i="28"/>
  <c r="E755" i="28"/>
  <c r="E770" i="28"/>
  <c r="W675" i="28"/>
  <c r="W681" i="28"/>
  <c r="W695" i="28"/>
  <c r="E695" i="28" s="1"/>
  <c r="W702" i="28"/>
  <c r="R702" i="28" s="1"/>
  <c r="W674" i="28"/>
  <c r="R674" i="28" s="1"/>
  <c r="W731" i="28"/>
  <c r="E731" i="28" s="1"/>
  <c r="W739" i="28"/>
  <c r="R739" i="28" s="1"/>
  <c r="W688" i="28"/>
  <c r="R688" i="28" s="1"/>
  <c r="W732" i="28"/>
  <c r="E732" i="28" s="1"/>
  <c r="W710" i="28"/>
  <c r="R710" i="28" s="1"/>
  <c r="W717" i="28"/>
  <c r="E717" i="28" s="1"/>
  <c r="W724" i="28"/>
  <c r="R724" i="28" s="1"/>
  <c r="E733" i="28"/>
  <c r="R726" i="28"/>
  <c r="E719" i="28"/>
  <c r="R712" i="28"/>
  <c r="E741" i="28"/>
  <c r="E697" i="28"/>
  <c r="R690" i="28"/>
  <c r="R676" i="28"/>
  <c r="E704" i="28"/>
  <c r="W652" i="28"/>
  <c r="W666" i="28"/>
  <c r="W659" i="28"/>
  <c r="E668" i="28"/>
  <c r="E661" i="28"/>
  <c r="E654" i="28"/>
  <c r="W630" i="28"/>
  <c r="R630" i="28" s="1"/>
  <c r="E589" i="28"/>
  <c r="R539" i="28"/>
  <c r="E546" i="28"/>
  <c r="R409" i="28"/>
  <c r="Z43" i="28"/>
  <c r="R402" i="28"/>
  <c r="L64" i="28"/>
  <c r="R228" i="28" s="1"/>
  <c r="E228" i="28"/>
  <c r="L63" i="28"/>
  <c r="R227" i="28" s="1"/>
  <c r="Z46" i="28"/>
  <c r="AJ44" i="28"/>
  <c r="X43" i="28"/>
  <c r="Z56" i="28"/>
  <c r="AK57" i="28"/>
  <c r="AJ56" i="28"/>
  <c r="AJ47" i="28"/>
  <c r="AJ49" i="28"/>
  <c r="AK62" i="28"/>
  <c r="AJ59" i="28"/>
  <c r="Z59" i="28"/>
  <c r="AK53" i="28"/>
  <c r="Z47" i="28"/>
  <c r="AJ46" i="28"/>
  <c r="AJ64" i="28"/>
  <c r="AK64" i="28"/>
  <c r="Z55" i="28"/>
  <c r="AO61" i="28"/>
  <c r="AK60" i="28"/>
  <c r="AO57" i="28"/>
  <c r="X55" i="28"/>
  <c r="Z50" i="28"/>
  <c r="Z64" i="28"/>
  <c r="Z52" i="28"/>
  <c r="AK52" i="28"/>
  <c r="AK61" i="28"/>
  <c r="X61" i="28"/>
  <c r="X49" i="28"/>
  <c r="Z63" i="28"/>
  <c r="AJ63" i="28"/>
  <c r="Z51" i="28"/>
  <c r="X57" i="28"/>
  <c r="X53" i="28"/>
  <c r="X41" i="28"/>
  <c r="Z60" i="28"/>
  <c r="W754" i="28" s="1"/>
  <c r="AJ58" i="28"/>
  <c r="X51" i="28"/>
  <c r="AK48" i="28"/>
  <c r="Z48" i="28"/>
  <c r="W667" i="28" s="1"/>
  <c r="R667" i="28" s="1"/>
  <c r="AJ45" i="28"/>
  <c r="X45" i="28"/>
  <c r="Z44" i="28"/>
  <c r="AL44" i="28" s="1"/>
  <c r="Z42" i="28"/>
  <c r="AK42" i="28"/>
  <c r="Z62" i="28"/>
  <c r="W769" i="28" s="1"/>
  <c r="R769" i="28" s="1"/>
  <c r="Z58" i="28"/>
  <c r="Z54" i="28"/>
  <c r="AJ50" i="28"/>
  <c r="AJ48" i="28"/>
  <c r="Z41" i="28"/>
  <c r="AL41" i="28" s="1"/>
  <c r="Z53" i="28"/>
  <c r="W703" i="28" s="1"/>
  <c r="AJ54" i="28"/>
  <c r="AJ52" i="28"/>
  <c r="X64" i="28"/>
  <c r="X62" i="28"/>
  <c r="X60" i="28"/>
  <c r="E674" i="28" l="1"/>
  <c r="R731" i="28"/>
  <c r="E761" i="28"/>
  <c r="E702" i="28"/>
  <c r="AL63" i="28"/>
  <c r="W777" i="28"/>
  <c r="E769" i="28"/>
  <c r="E688" i="28"/>
  <c r="R732" i="28"/>
  <c r="E724" i="28"/>
  <c r="E746" i="28"/>
  <c r="R753" i="28"/>
  <c r="E776" i="28"/>
  <c r="R776" i="28"/>
  <c r="R762" i="28"/>
  <c r="E764" i="28" s="1"/>
  <c r="E762" i="28"/>
  <c r="AL64" i="28"/>
  <c r="W784" i="28"/>
  <c r="R768" i="28"/>
  <c r="E768" i="28"/>
  <c r="E754" i="28"/>
  <c r="R754" i="28"/>
  <c r="AL59" i="28"/>
  <c r="W747" i="28"/>
  <c r="AL50" i="28"/>
  <c r="W682" i="28"/>
  <c r="AL55" i="28"/>
  <c r="W718" i="28"/>
  <c r="E710" i="28"/>
  <c r="R703" i="28"/>
  <c r="R707" i="28" s="1"/>
  <c r="E703" i="28"/>
  <c r="AL54" i="28"/>
  <c r="W711" i="28"/>
  <c r="AL51" i="28"/>
  <c r="W689" i="28"/>
  <c r="AL52" i="28"/>
  <c r="W696" i="28"/>
  <c r="AL56" i="28"/>
  <c r="W725" i="28"/>
  <c r="R695" i="28"/>
  <c r="R717" i="28"/>
  <c r="E681" i="28"/>
  <c r="R681" i="28"/>
  <c r="AL58" i="28"/>
  <c r="W740" i="28"/>
  <c r="E739" i="28"/>
  <c r="R675" i="28"/>
  <c r="R679" i="28" s="1"/>
  <c r="E675" i="28"/>
  <c r="E630" i="28"/>
  <c r="AL47" i="28"/>
  <c r="W660" i="28"/>
  <c r="AL46" i="28"/>
  <c r="W653" i="28"/>
  <c r="R659" i="28"/>
  <c r="E659" i="28"/>
  <c r="E666" i="28"/>
  <c r="R666" i="28"/>
  <c r="E667" i="28"/>
  <c r="R652" i="28"/>
  <c r="E652" i="28"/>
  <c r="AL43" i="28"/>
  <c r="W631" i="28"/>
  <c r="AO64" i="28"/>
  <c r="AO52" i="28"/>
  <c r="AL60" i="28"/>
  <c r="AO60" i="28"/>
  <c r="AL62" i="28"/>
  <c r="AO62" i="28"/>
  <c r="AL53" i="28"/>
  <c r="AO53" i="28"/>
  <c r="AL48" i="28"/>
  <c r="AO48" i="28"/>
  <c r="AL42" i="28"/>
  <c r="AO42" i="28"/>
  <c r="N133" i="30"/>
  <c r="R736" i="28" l="1"/>
  <c r="R756" i="28"/>
  <c r="W756" i="28" s="1"/>
  <c r="E758" i="28"/>
  <c r="E757" i="28"/>
  <c r="E735" i="28"/>
  <c r="E736" i="28"/>
  <c r="R735" i="28"/>
  <c r="R734" i="28"/>
  <c r="E734" i="28"/>
  <c r="Z733" i="28"/>
  <c r="E756" i="28"/>
  <c r="R747" i="28"/>
  <c r="E747" i="28"/>
  <c r="R757" i="28"/>
  <c r="Z755" i="28"/>
  <c r="R758" i="28"/>
  <c r="R777" i="28"/>
  <c r="R781" i="28" s="1"/>
  <c r="E777" i="28"/>
  <c r="R773" i="28"/>
  <c r="E771" i="28"/>
  <c r="Z770" i="28"/>
  <c r="R772" i="28"/>
  <c r="E772" i="28"/>
  <c r="R771" i="28"/>
  <c r="E773" i="28"/>
  <c r="E766" i="28"/>
  <c r="E765" i="28"/>
  <c r="R764" i="28"/>
  <c r="R765" i="28"/>
  <c r="R766" i="28"/>
  <c r="E784" i="28"/>
  <c r="R784" i="28"/>
  <c r="Z763" i="28"/>
  <c r="R740" i="28"/>
  <c r="E740" i="28"/>
  <c r="E705" i="28"/>
  <c r="Z704" i="28"/>
  <c r="R705" i="28"/>
  <c r="R706" i="28"/>
  <c r="E707" i="28"/>
  <c r="E706" i="28"/>
  <c r="R678" i="28"/>
  <c r="R696" i="28"/>
  <c r="R700" i="28" s="1"/>
  <c r="E696" i="28"/>
  <c r="R711" i="28"/>
  <c r="E711" i="28"/>
  <c r="R718" i="28"/>
  <c r="R720" i="28" s="1"/>
  <c r="E718" i="28"/>
  <c r="Z676" i="28"/>
  <c r="R677" i="28"/>
  <c r="E677" i="28"/>
  <c r="E678" i="28"/>
  <c r="E679" i="28"/>
  <c r="R725" i="28"/>
  <c r="E725" i="28"/>
  <c r="E689" i="28"/>
  <c r="R689" i="28"/>
  <c r="E682" i="28"/>
  <c r="R682" i="28"/>
  <c r="E685" i="28" s="1"/>
  <c r="R671" i="28"/>
  <c r="R669" i="28"/>
  <c r="Z668" i="28"/>
  <c r="E669" i="28"/>
  <c r="E670" i="28"/>
  <c r="E671" i="28"/>
  <c r="R670" i="28"/>
  <c r="E653" i="28"/>
  <c r="R653" i="28"/>
  <c r="Z654" i="28" s="1"/>
  <c r="E660" i="28"/>
  <c r="R660" i="28"/>
  <c r="R662" i="28" s="1"/>
  <c r="R631" i="28"/>
  <c r="E631" i="28"/>
  <c r="Z778" i="28" l="1"/>
  <c r="V884" i="28"/>
  <c r="W662" i="28"/>
  <c r="V868" i="28"/>
  <c r="W677" i="28"/>
  <c r="V871" i="28"/>
  <c r="W669" i="28"/>
  <c r="V869" i="28"/>
  <c r="W764" i="28"/>
  <c r="V886" i="28"/>
  <c r="W771" i="28"/>
  <c r="V887" i="28"/>
  <c r="W734" i="28"/>
  <c r="V880" i="28"/>
  <c r="W720" i="28"/>
  <c r="V878" i="28"/>
  <c r="W705" i="28"/>
  <c r="V875" i="28"/>
  <c r="R780" i="28"/>
  <c r="E781" i="28"/>
  <c r="E780" i="28"/>
  <c r="E779" i="28"/>
  <c r="R698" i="28"/>
  <c r="E698" i="28"/>
  <c r="R779" i="28"/>
  <c r="R787" i="28"/>
  <c r="Z785" i="28"/>
  <c r="E786" i="28"/>
  <c r="R786" i="28"/>
  <c r="R788" i="28"/>
  <c r="E787" i="28"/>
  <c r="E788" i="28"/>
  <c r="E750" i="28"/>
  <c r="E749" i="28"/>
  <c r="E751" i="28"/>
  <c r="R751" i="28"/>
  <c r="R750" i="28"/>
  <c r="Z748" i="28"/>
  <c r="R749" i="28"/>
  <c r="R699" i="28"/>
  <c r="E727" i="28"/>
  <c r="E729" i="28"/>
  <c r="R729" i="28"/>
  <c r="E728" i="28"/>
  <c r="Z726" i="28"/>
  <c r="R727" i="28"/>
  <c r="R728" i="28"/>
  <c r="R684" i="28"/>
  <c r="E721" i="28"/>
  <c r="Z719" i="28"/>
  <c r="R722" i="28"/>
  <c r="E722" i="28"/>
  <c r="E720" i="28"/>
  <c r="E700" i="28"/>
  <c r="E699" i="28"/>
  <c r="Z697" i="28"/>
  <c r="R721" i="28"/>
  <c r="E656" i="28"/>
  <c r="R691" i="28"/>
  <c r="E693" i="28"/>
  <c r="R693" i="28"/>
  <c r="Z690" i="28"/>
  <c r="E692" i="28"/>
  <c r="R692" i="28"/>
  <c r="E691" i="28"/>
  <c r="R686" i="28"/>
  <c r="E686" i="28"/>
  <c r="E715" i="28"/>
  <c r="R713" i="28"/>
  <c r="R715" i="28"/>
  <c r="E714" i="28"/>
  <c r="E713" i="28"/>
  <c r="R714" i="28"/>
  <c r="Z712" i="28"/>
  <c r="E744" i="28"/>
  <c r="E742" i="28"/>
  <c r="R744" i="28"/>
  <c r="Z741" i="28"/>
  <c r="E743" i="28"/>
  <c r="R742" i="28"/>
  <c r="R743" i="28"/>
  <c r="R685" i="28"/>
  <c r="E684" i="28"/>
  <c r="Z683" i="28"/>
  <c r="R655" i="28"/>
  <c r="Z661" i="28"/>
  <c r="R656" i="28"/>
  <c r="E657" i="28"/>
  <c r="E655" i="28"/>
  <c r="R657" i="28"/>
  <c r="E663" i="28"/>
  <c r="E664" i="28"/>
  <c r="R664" i="28"/>
  <c r="R663" i="28"/>
  <c r="E662" i="28"/>
  <c r="E635" i="28"/>
  <c r="R635" i="28"/>
  <c r="R634" i="28"/>
  <c r="R633" i="28"/>
  <c r="Z632" i="28"/>
  <c r="E634" i="28"/>
  <c r="E633" i="28"/>
  <c r="K133" i="30"/>
  <c r="W713" i="28" l="1"/>
  <c r="V877" i="28"/>
  <c r="W633" i="28"/>
  <c r="V863" i="28"/>
  <c r="W691" i="28"/>
  <c r="V873" i="28"/>
  <c r="W749" i="28"/>
  <c r="V883" i="28"/>
  <c r="W727" i="28"/>
  <c r="V879" i="28"/>
  <c r="W655" i="28"/>
  <c r="V867" i="28"/>
  <c r="W786" i="28"/>
  <c r="V890" i="28"/>
  <c r="W779" i="28"/>
  <c r="V889" i="28"/>
  <c r="R878" i="28"/>
  <c r="N878" i="28"/>
  <c r="E878" i="28"/>
  <c r="N887" i="28"/>
  <c r="E887" i="28"/>
  <c r="R887" i="28"/>
  <c r="N869" i="28"/>
  <c r="R869" i="28"/>
  <c r="E869" i="28"/>
  <c r="W742" i="28"/>
  <c r="V882" i="28"/>
  <c r="W684" i="28"/>
  <c r="V872" i="28"/>
  <c r="W698" i="28"/>
  <c r="V874" i="28"/>
  <c r="R163" i="30"/>
  <c r="L150" i="30"/>
  <c r="L149" i="30"/>
  <c r="K141" i="30"/>
  <c r="N141" i="30" s="1"/>
  <c r="K140" i="30"/>
  <c r="N140" i="30" s="1"/>
  <c r="I150" i="30" s="1"/>
  <c r="K139" i="30"/>
  <c r="N139" i="30" s="1"/>
  <c r="I149" i="30" s="1"/>
  <c r="R133" i="30"/>
  <c r="M85" i="30"/>
  <c r="M84" i="30"/>
  <c r="M83" i="30"/>
  <c r="M82" i="30"/>
  <c r="M81" i="30"/>
  <c r="M79" i="30"/>
  <c r="M78" i="30"/>
  <c r="R74" i="30"/>
  <c r="F74" i="30"/>
  <c r="R72" i="30"/>
  <c r="F72" i="30"/>
  <c r="R70" i="30"/>
  <c r="F70" i="30"/>
  <c r="R68" i="30"/>
  <c r="F68" i="30"/>
  <c r="R66" i="30"/>
  <c r="F66" i="30"/>
  <c r="R64" i="30"/>
  <c r="F64" i="30"/>
  <c r="R62" i="30"/>
  <c r="F62" i="30"/>
  <c r="R60" i="30"/>
  <c r="F60" i="30"/>
  <c r="H58" i="30"/>
  <c r="X74" i="30" s="1"/>
  <c r="R56" i="30"/>
  <c r="F56" i="30"/>
  <c r="R54" i="30"/>
  <c r="F54" i="30"/>
  <c r="R52" i="30"/>
  <c r="F52" i="30"/>
  <c r="R50" i="30"/>
  <c r="F50" i="30"/>
  <c r="R48" i="30"/>
  <c r="F48" i="30"/>
  <c r="R46" i="30"/>
  <c r="F46" i="30"/>
  <c r="R44" i="30"/>
  <c r="F44" i="30"/>
  <c r="R42" i="30"/>
  <c r="F42" i="30"/>
  <c r="H40" i="30"/>
  <c r="R38" i="30"/>
  <c r="F38" i="30"/>
  <c r="R36" i="30"/>
  <c r="F36" i="30"/>
  <c r="R34" i="30"/>
  <c r="F34" i="30"/>
  <c r="R32" i="30"/>
  <c r="F32" i="30"/>
  <c r="R30" i="30"/>
  <c r="F30" i="30"/>
  <c r="R28" i="30"/>
  <c r="F28" i="30"/>
  <c r="R26" i="30"/>
  <c r="F26" i="30"/>
  <c r="R24" i="30"/>
  <c r="F24" i="30"/>
  <c r="H22" i="30"/>
  <c r="V38" i="30" s="1"/>
  <c r="R20" i="30"/>
  <c r="F20" i="30"/>
  <c r="R18" i="30"/>
  <c r="F18" i="30"/>
  <c r="R16" i="30"/>
  <c r="F16" i="30"/>
  <c r="R14" i="30"/>
  <c r="F14" i="30"/>
  <c r="R12" i="30"/>
  <c r="F12" i="30"/>
  <c r="F10" i="30"/>
  <c r="R8" i="30"/>
  <c r="F8" i="30"/>
  <c r="R6" i="30"/>
  <c r="F6" i="30"/>
  <c r="E2" i="30"/>
  <c r="Y814" i="28"/>
  <c r="R803" i="28"/>
  <c r="R799" i="28"/>
  <c r="Y647" i="28"/>
  <c r="W647" i="28"/>
  <c r="R647" i="28" s="1"/>
  <c r="Y640" i="28"/>
  <c r="W640" i="28"/>
  <c r="R640" i="28" s="1"/>
  <c r="Y625" i="28"/>
  <c r="W625" i="28"/>
  <c r="R625" i="28" s="1"/>
  <c r="Y618" i="28"/>
  <c r="W618" i="28"/>
  <c r="R618" i="28" s="1"/>
  <c r="Y611" i="28"/>
  <c r="W611" i="28"/>
  <c r="R611" i="28" s="1"/>
  <c r="Y604" i="28"/>
  <c r="W604" i="28"/>
  <c r="R604" i="28" s="1"/>
  <c r="Y596" i="28"/>
  <c r="W596" i="28"/>
  <c r="R596" i="28" s="1"/>
  <c r="Y582" i="28"/>
  <c r="W582" i="28"/>
  <c r="R582" i="28" s="1"/>
  <c r="Y575" i="28"/>
  <c r="W575" i="28"/>
  <c r="R575" i="28" s="1"/>
  <c r="Y568" i="28"/>
  <c r="W568" i="28"/>
  <c r="R568" i="28" s="1"/>
  <c r="Y560" i="28"/>
  <c r="W560" i="28"/>
  <c r="R560" i="28" s="1"/>
  <c r="Y553" i="28"/>
  <c r="W553" i="28"/>
  <c r="R553" i="28" s="1"/>
  <c r="Y532" i="28"/>
  <c r="W532" i="28"/>
  <c r="R532" i="28" s="1"/>
  <c r="Y524" i="28"/>
  <c r="W524" i="28"/>
  <c r="R524" i="28" s="1"/>
  <c r="Y517" i="28"/>
  <c r="W517" i="28"/>
  <c r="R517" i="28" s="1"/>
  <c r="Y510" i="28"/>
  <c r="W510" i="28"/>
  <c r="R510" i="28" s="1"/>
  <c r="Y503" i="28"/>
  <c r="W503" i="28"/>
  <c r="R503" i="28" s="1"/>
  <c r="Y496" i="28"/>
  <c r="W496" i="28"/>
  <c r="R496" i="28" s="1"/>
  <c r="Y489" i="28"/>
  <c r="W489" i="28"/>
  <c r="R489" i="28" s="1"/>
  <c r="Y482" i="28"/>
  <c r="W482" i="28"/>
  <c r="R482" i="28" s="1"/>
  <c r="Y474" i="28"/>
  <c r="W474" i="28"/>
  <c r="R474" i="28" s="1"/>
  <c r="Y467" i="28"/>
  <c r="W467" i="28"/>
  <c r="R467" i="28" s="1"/>
  <c r="Y460" i="28"/>
  <c r="W460" i="28"/>
  <c r="R460" i="28" s="1"/>
  <c r="Y453" i="28"/>
  <c r="W453" i="28"/>
  <c r="R453" i="28" s="1"/>
  <c r="Y446" i="28"/>
  <c r="W446" i="28"/>
  <c r="R446" i="28" s="1"/>
  <c r="Y438" i="28"/>
  <c r="W438" i="28"/>
  <c r="R438" i="28" s="1"/>
  <c r="Y431" i="28"/>
  <c r="W431" i="28"/>
  <c r="R431" i="28" s="1"/>
  <c r="Y424" i="28"/>
  <c r="W424" i="28"/>
  <c r="R424" i="28" s="1"/>
  <c r="Y417" i="28"/>
  <c r="W417" i="28"/>
  <c r="R417" i="28" s="1"/>
  <c r="Y395" i="28"/>
  <c r="W395" i="28"/>
  <c r="R395" i="28" s="1"/>
  <c r="Y388" i="28"/>
  <c r="W388" i="28"/>
  <c r="R388" i="28" s="1"/>
  <c r="Y381" i="28"/>
  <c r="W381" i="28"/>
  <c r="R381" i="28" s="1"/>
  <c r="Y374" i="28"/>
  <c r="W374" i="28"/>
  <c r="R374" i="28" s="1"/>
  <c r="Y366" i="28"/>
  <c r="W366" i="28"/>
  <c r="R366" i="28" s="1"/>
  <c r="Y359" i="28"/>
  <c r="W359" i="28"/>
  <c r="R359" i="28" s="1"/>
  <c r="Y352" i="28"/>
  <c r="W352" i="28"/>
  <c r="R352" i="28" s="1"/>
  <c r="Y344" i="28"/>
  <c r="W344" i="28"/>
  <c r="R344" i="28" s="1"/>
  <c r="Y337" i="28"/>
  <c r="W337" i="28"/>
  <c r="R337" i="28" s="1"/>
  <c r="E318" i="28"/>
  <c r="E317" i="28"/>
  <c r="E316" i="28"/>
  <c r="E315" i="28"/>
  <c r="E314" i="28"/>
  <c r="E233" i="28"/>
  <c r="E152" i="28"/>
  <c r="E71" i="28"/>
  <c r="E70" i="28"/>
  <c r="E67" i="28"/>
  <c r="AL65" i="28"/>
  <c r="AQ40" i="28"/>
  <c r="AP40" i="28"/>
  <c r="AO40" i="28"/>
  <c r="AN40" i="28"/>
  <c r="AM40" i="28"/>
  <c r="AK40" i="28"/>
  <c r="V40" i="28"/>
  <c r="W645" i="28" s="1"/>
  <c r="T40" i="28"/>
  <c r="P40" i="28"/>
  <c r="R279" i="28" s="1"/>
  <c r="L40" i="28"/>
  <c r="R198" i="28" s="1"/>
  <c r="H40" i="28"/>
  <c r="R117" i="28" s="1"/>
  <c r="AQ39" i="28"/>
  <c r="AP39" i="28"/>
  <c r="AO39" i="28"/>
  <c r="AN39" i="28"/>
  <c r="AM39" i="28"/>
  <c r="AK39" i="28"/>
  <c r="V39" i="28"/>
  <c r="T39" i="28"/>
  <c r="P39" i="28"/>
  <c r="R278" i="28" s="1"/>
  <c r="L39" i="28"/>
  <c r="R197" i="28" s="1"/>
  <c r="H39" i="28"/>
  <c r="R116" i="28" s="1"/>
  <c r="AQ38" i="28"/>
  <c r="AP38" i="28"/>
  <c r="AO38" i="28"/>
  <c r="AN38" i="28"/>
  <c r="AM38" i="28"/>
  <c r="AK38" i="28"/>
  <c r="V38" i="28"/>
  <c r="Z38" i="28" s="1"/>
  <c r="T38" i="28"/>
  <c r="P38" i="28"/>
  <c r="R276" i="28" s="1"/>
  <c r="L38" i="28"/>
  <c r="R195" i="28" s="1"/>
  <c r="H38" i="28"/>
  <c r="R114" i="28" s="1"/>
  <c r="AQ37" i="28"/>
  <c r="AP37" i="28"/>
  <c r="AO37" i="28"/>
  <c r="AN37" i="28"/>
  <c r="AM37" i="28"/>
  <c r="AK37" i="28"/>
  <c r="V37" i="28"/>
  <c r="T37" i="28"/>
  <c r="P37" i="28"/>
  <c r="R275" i="28" s="1"/>
  <c r="L37" i="28"/>
  <c r="R194" i="28" s="1"/>
  <c r="H37" i="28"/>
  <c r="R113" i="28" s="1"/>
  <c r="AQ36" i="28"/>
  <c r="AP36" i="28"/>
  <c r="AN36" i="28"/>
  <c r="AM36" i="28"/>
  <c r="V36" i="28"/>
  <c r="Z36" i="28" s="1"/>
  <c r="AO36" i="28" s="1"/>
  <c r="T36" i="28"/>
  <c r="P36" i="28"/>
  <c r="R274" i="28" s="1"/>
  <c r="L36" i="28"/>
  <c r="R193" i="28" s="1"/>
  <c r="H36" i="28"/>
  <c r="R112" i="28" s="1"/>
  <c r="AQ35" i="28"/>
  <c r="AP35" i="28"/>
  <c r="AO35" i="28"/>
  <c r="AN35" i="28"/>
  <c r="AM35" i="28"/>
  <c r="AK35" i="28"/>
  <c r="V35" i="28"/>
  <c r="X35" i="28" s="1"/>
  <c r="T35" i="28"/>
  <c r="P35" i="28"/>
  <c r="R273" i="28" s="1"/>
  <c r="L35" i="28"/>
  <c r="R192" i="28" s="1"/>
  <c r="H35" i="28"/>
  <c r="R111" i="28" s="1"/>
  <c r="AQ34" i="28"/>
  <c r="AP34" i="28"/>
  <c r="AO34" i="28"/>
  <c r="AN34" i="28"/>
  <c r="AM34" i="28"/>
  <c r="AK34" i="28"/>
  <c r="V34" i="28"/>
  <c r="Z34" i="28" s="1"/>
  <c r="T34" i="28"/>
  <c r="P34" i="28"/>
  <c r="R272" i="28" s="1"/>
  <c r="L34" i="28"/>
  <c r="R191" i="28" s="1"/>
  <c r="H34" i="28"/>
  <c r="R110" i="28" s="1"/>
  <c r="AQ33" i="28"/>
  <c r="AP33" i="28"/>
  <c r="AO33" i="28"/>
  <c r="AN33" i="28"/>
  <c r="AM33" i="28"/>
  <c r="AK33" i="28"/>
  <c r="V33" i="28"/>
  <c r="T33" i="28"/>
  <c r="P33" i="28"/>
  <c r="R270" i="28" s="1"/>
  <c r="L33" i="28"/>
  <c r="R189" i="28" s="1"/>
  <c r="H33" i="28"/>
  <c r="R108" i="28" s="1"/>
  <c r="AQ32" i="28"/>
  <c r="AP32" i="28"/>
  <c r="AO32" i="28"/>
  <c r="AN32" i="28"/>
  <c r="AM32" i="28"/>
  <c r="AK32" i="28"/>
  <c r="V32" i="28"/>
  <c r="Z32" i="28" s="1"/>
  <c r="T32" i="28"/>
  <c r="P32" i="28"/>
  <c r="R269" i="28" s="1"/>
  <c r="L32" i="28"/>
  <c r="R188" i="28" s="1"/>
  <c r="H32" i="28"/>
  <c r="R107" i="28" s="1"/>
  <c r="AQ31" i="28"/>
  <c r="AP31" i="28"/>
  <c r="AN31" i="28"/>
  <c r="AM31" i="28"/>
  <c r="V31" i="28"/>
  <c r="T31" i="28"/>
  <c r="P31" i="28"/>
  <c r="R268" i="28" s="1"/>
  <c r="L31" i="28"/>
  <c r="R187" i="28" s="1"/>
  <c r="H31" i="28"/>
  <c r="R106" i="28" s="1"/>
  <c r="AQ30" i="28"/>
  <c r="AP30" i="28"/>
  <c r="AN30" i="28"/>
  <c r="AM30" i="28"/>
  <c r="V30" i="28"/>
  <c r="T30" i="28"/>
  <c r="P30" i="28"/>
  <c r="R267" i="28" s="1"/>
  <c r="L30" i="28"/>
  <c r="R186" i="28" s="1"/>
  <c r="H30" i="28"/>
  <c r="R105" i="28" s="1"/>
  <c r="AQ29" i="28"/>
  <c r="AP29" i="28"/>
  <c r="AN29" i="28"/>
  <c r="AM29" i="28"/>
  <c r="V29" i="28"/>
  <c r="T29" i="28"/>
  <c r="P29" i="28"/>
  <c r="R266" i="28" s="1"/>
  <c r="L29" i="28"/>
  <c r="R185" i="28" s="1"/>
  <c r="H29" i="28"/>
  <c r="R104" i="28" s="1"/>
  <c r="AQ28" i="28"/>
  <c r="AP28" i="28"/>
  <c r="AN28" i="28"/>
  <c r="AM28" i="28"/>
  <c r="V28" i="28"/>
  <c r="Z28" i="28" s="1"/>
  <c r="AO28" i="28" s="1"/>
  <c r="T28" i="28"/>
  <c r="P28" i="28"/>
  <c r="R264" i="28" s="1"/>
  <c r="L28" i="28"/>
  <c r="R183" i="28" s="1"/>
  <c r="H28" i="28"/>
  <c r="R102" i="28" s="1"/>
  <c r="AQ27" i="28"/>
  <c r="AP27" i="28"/>
  <c r="AN27" i="28"/>
  <c r="AM27" i="28"/>
  <c r="V27" i="28"/>
  <c r="AJ27" i="28" s="1"/>
  <c r="T27" i="28"/>
  <c r="P27" i="28"/>
  <c r="R263" i="28" s="1"/>
  <c r="L27" i="28"/>
  <c r="R182" i="28" s="1"/>
  <c r="H27" i="28"/>
  <c r="R101" i="28" s="1"/>
  <c r="AQ26" i="28"/>
  <c r="AP26" i="28"/>
  <c r="AO26" i="28"/>
  <c r="AN26" i="28"/>
  <c r="AM26" i="28"/>
  <c r="AK26" i="28"/>
  <c r="V26" i="28"/>
  <c r="Z26" i="28" s="1"/>
  <c r="T26" i="28"/>
  <c r="P26" i="28"/>
  <c r="R262" i="28" s="1"/>
  <c r="L26" i="28"/>
  <c r="R181" i="28" s="1"/>
  <c r="H26" i="28"/>
  <c r="R100" i="28" s="1"/>
  <c r="AQ25" i="28"/>
  <c r="AP25" i="28"/>
  <c r="AO25" i="28"/>
  <c r="AN25" i="28"/>
  <c r="AM25" i="28"/>
  <c r="AK25" i="28"/>
  <c r="V25" i="28"/>
  <c r="T25" i="28"/>
  <c r="P25" i="28"/>
  <c r="R261" i="28" s="1"/>
  <c r="L25" i="28"/>
  <c r="R180" i="28" s="1"/>
  <c r="H25" i="28"/>
  <c r="R99" i="28" s="1"/>
  <c r="AQ24" i="28"/>
  <c r="AP24" i="28"/>
  <c r="AO24" i="28"/>
  <c r="AN24" i="28"/>
  <c r="AM24" i="28"/>
  <c r="AK24" i="28"/>
  <c r="V24" i="28"/>
  <c r="Z24" i="28" s="1"/>
  <c r="T24" i="28"/>
  <c r="P24" i="28"/>
  <c r="R260" i="28" s="1"/>
  <c r="L24" i="28"/>
  <c r="R179" i="28" s="1"/>
  <c r="H24" i="28"/>
  <c r="R98" i="28" s="1"/>
  <c r="AQ23" i="28"/>
  <c r="AP23" i="28"/>
  <c r="AN23" i="28"/>
  <c r="AM23" i="28"/>
  <c r="V23" i="28"/>
  <c r="X23" i="28" s="1"/>
  <c r="T23" i="28"/>
  <c r="P23" i="28"/>
  <c r="R259" i="28" s="1"/>
  <c r="L23" i="28"/>
  <c r="R178" i="28" s="1"/>
  <c r="H23" i="28"/>
  <c r="R97" i="28" s="1"/>
  <c r="AQ22" i="28"/>
  <c r="AP22" i="28"/>
  <c r="AN22" i="28"/>
  <c r="AM22" i="28"/>
  <c r="V22" i="28"/>
  <c r="AJ22" i="28" s="1"/>
  <c r="T22" i="28"/>
  <c r="P22" i="28"/>
  <c r="R258" i="28" s="1"/>
  <c r="L22" i="28"/>
  <c r="R177" i="28" s="1"/>
  <c r="H22" i="28"/>
  <c r="R96" i="28" s="1"/>
  <c r="AQ21" i="28"/>
  <c r="AP21" i="28"/>
  <c r="AN21" i="28"/>
  <c r="AM21" i="28"/>
  <c r="V21" i="28"/>
  <c r="T21" i="28"/>
  <c r="P21" i="28"/>
  <c r="R256" i="28" s="1"/>
  <c r="L21" i="28"/>
  <c r="R175" i="28" s="1"/>
  <c r="H21" i="28"/>
  <c r="R94" i="28" s="1"/>
  <c r="AQ20" i="28"/>
  <c r="AP20" i="28"/>
  <c r="AN20" i="28"/>
  <c r="AM20" i="28"/>
  <c r="V20" i="28"/>
  <c r="Z20" i="28" s="1"/>
  <c r="T20" i="28"/>
  <c r="P20" i="28"/>
  <c r="R255" i="28" s="1"/>
  <c r="L20" i="28"/>
  <c r="R174" i="28" s="1"/>
  <c r="H20" i="28"/>
  <c r="R93" i="28" s="1"/>
  <c r="AQ19" i="28"/>
  <c r="AP19" i="28"/>
  <c r="AN19" i="28"/>
  <c r="AM19" i="28"/>
  <c r="V19" i="28"/>
  <c r="AK19" i="28" s="1"/>
  <c r="T19" i="28"/>
  <c r="P19" i="28"/>
  <c r="R254" i="28" s="1"/>
  <c r="L19" i="28"/>
  <c r="R173" i="28" s="1"/>
  <c r="H19" i="28"/>
  <c r="R92" i="28" s="1"/>
  <c r="AQ18" i="28"/>
  <c r="AP18" i="28"/>
  <c r="AO18" i="28"/>
  <c r="AN18" i="28"/>
  <c r="AM18" i="28"/>
  <c r="AK18" i="28"/>
  <c r="V18" i="28"/>
  <c r="Z18" i="28" s="1"/>
  <c r="W466" i="28" s="1"/>
  <c r="T18" i="28"/>
  <c r="P18" i="28"/>
  <c r="R253" i="28" s="1"/>
  <c r="L18" i="28"/>
  <c r="R172" i="28" s="1"/>
  <c r="H18" i="28"/>
  <c r="R91" i="28" s="1"/>
  <c r="AQ17" i="28"/>
  <c r="AP17" i="28"/>
  <c r="AO17" i="28"/>
  <c r="AN17" i="28"/>
  <c r="AM17" i="28"/>
  <c r="AK17" i="28"/>
  <c r="V17" i="28"/>
  <c r="AJ17" i="28" s="1"/>
  <c r="T17" i="28"/>
  <c r="P17" i="28"/>
  <c r="R252" i="28" s="1"/>
  <c r="L17" i="28"/>
  <c r="R171" i="28" s="1"/>
  <c r="H17" i="28"/>
  <c r="R90" i="28" s="1"/>
  <c r="AQ16" i="28"/>
  <c r="AP16" i="28"/>
  <c r="AN16" i="28"/>
  <c r="AM16" i="28"/>
  <c r="AK16" i="28"/>
  <c r="V16" i="28"/>
  <c r="Z16" i="28" s="1"/>
  <c r="T16" i="28"/>
  <c r="P16" i="28"/>
  <c r="R250" i="28" s="1"/>
  <c r="L16" i="28"/>
  <c r="R169" i="28" s="1"/>
  <c r="H16" i="28"/>
  <c r="R88" i="28" s="1"/>
  <c r="AQ15" i="28"/>
  <c r="AP15" i="28"/>
  <c r="AN15" i="28"/>
  <c r="AM15" i="28"/>
  <c r="V15" i="28"/>
  <c r="T15" i="28"/>
  <c r="P15" i="28"/>
  <c r="R249" i="28" s="1"/>
  <c r="L15" i="28"/>
  <c r="R168" i="28" s="1"/>
  <c r="H15" i="28"/>
  <c r="R87" i="28" s="1"/>
  <c r="AQ14" i="28"/>
  <c r="AP14" i="28"/>
  <c r="AN14" i="28"/>
  <c r="AM14" i="28"/>
  <c r="V14" i="28"/>
  <c r="T14" i="28"/>
  <c r="P14" i="28"/>
  <c r="R248" i="28" s="1"/>
  <c r="L14" i="28"/>
  <c r="R167" i="28" s="1"/>
  <c r="H14" i="28"/>
  <c r="R86" i="28" s="1"/>
  <c r="AQ13" i="28"/>
  <c r="AP13" i="28"/>
  <c r="AN13" i="28"/>
  <c r="AM13" i="28"/>
  <c r="V13" i="28"/>
  <c r="AK13" i="28" s="1"/>
  <c r="T13" i="28"/>
  <c r="P13" i="28"/>
  <c r="R247" i="28" s="1"/>
  <c r="L13" i="28"/>
  <c r="R166" i="28" s="1"/>
  <c r="H13" i="28"/>
  <c r="R85" i="28" s="1"/>
  <c r="AQ12" i="28"/>
  <c r="AP12" i="28"/>
  <c r="AN12" i="28"/>
  <c r="AM12" i="28"/>
  <c r="V12" i="28"/>
  <c r="AJ12" i="28" s="1"/>
  <c r="T12" i="28"/>
  <c r="P12" i="28"/>
  <c r="R245" i="28" s="1"/>
  <c r="L12" i="28"/>
  <c r="R164" i="28" s="1"/>
  <c r="H12" i="28"/>
  <c r="R83" i="28" s="1"/>
  <c r="AQ11" i="28"/>
  <c r="AP11" i="28"/>
  <c r="AN11" i="28"/>
  <c r="AM11" i="28"/>
  <c r="V11" i="28"/>
  <c r="T11" i="28"/>
  <c r="P11" i="28"/>
  <c r="R244" i="28" s="1"/>
  <c r="L11" i="28"/>
  <c r="R163" i="28" s="1"/>
  <c r="H11" i="28"/>
  <c r="R82" i="28" s="1"/>
  <c r="AQ10" i="28"/>
  <c r="AP10" i="28"/>
  <c r="AN10" i="28"/>
  <c r="AM10" i="28"/>
  <c r="V10" i="28"/>
  <c r="W393" i="28" s="1"/>
  <c r="T10" i="28"/>
  <c r="P10" i="28"/>
  <c r="R243" i="28" s="1"/>
  <c r="L10" i="28"/>
  <c r="R162" i="28" s="1"/>
  <c r="H10" i="28"/>
  <c r="R81" i="28" s="1"/>
  <c r="AQ9" i="28"/>
  <c r="AP9" i="28"/>
  <c r="AN9" i="28"/>
  <c r="AM9" i="28"/>
  <c r="V9" i="28"/>
  <c r="W386" i="28" s="1"/>
  <c r="T9" i="28"/>
  <c r="P9" i="28"/>
  <c r="R242" i="28" s="1"/>
  <c r="L9" i="28"/>
  <c r="R161" i="28" s="1"/>
  <c r="H9" i="28"/>
  <c r="R80" i="28" s="1"/>
  <c r="AQ8" i="28"/>
  <c r="AP8" i="28"/>
  <c r="AN8" i="28"/>
  <c r="AM8" i="28"/>
  <c r="V8" i="28"/>
  <c r="W379" i="28" s="1"/>
  <c r="T8" i="28"/>
  <c r="P8" i="28"/>
  <c r="R241" i="28" s="1"/>
  <c r="L8" i="28"/>
  <c r="R160" i="28" s="1"/>
  <c r="H8" i="28"/>
  <c r="R79" i="28" s="1"/>
  <c r="AQ7" i="28"/>
  <c r="AP7" i="28"/>
  <c r="AN7" i="28"/>
  <c r="AM7" i="28"/>
  <c r="V7" i="28"/>
  <c r="W372" i="28" s="1"/>
  <c r="T7" i="28"/>
  <c r="P7" i="28"/>
  <c r="R240" i="28" s="1"/>
  <c r="L7" i="28"/>
  <c r="R159" i="28" s="1"/>
  <c r="H7" i="28"/>
  <c r="R78" i="28" s="1"/>
  <c r="AQ6" i="28"/>
  <c r="AP6" i="28"/>
  <c r="AO6" i="28"/>
  <c r="AN6" i="28"/>
  <c r="AM6" i="28"/>
  <c r="AK6" i="28"/>
  <c r="V6" i="28"/>
  <c r="W364" i="28" s="1"/>
  <c r="T6" i="28"/>
  <c r="P6" i="28"/>
  <c r="R238" i="28" s="1"/>
  <c r="L6" i="28"/>
  <c r="R157" i="28" s="1"/>
  <c r="H6" i="28"/>
  <c r="R76" i="28" s="1"/>
  <c r="AQ5" i="28"/>
  <c r="AP5" i="28"/>
  <c r="AN5" i="28"/>
  <c r="AM5" i="28"/>
  <c r="V5" i="28"/>
  <c r="W357" i="28" s="1"/>
  <c r="T5" i="28"/>
  <c r="R318" i="28" s="1"/>
  <c r="P5" i="28"/>
  <c r="R237" i="28" s="1"/>
  <c r="L5" i="28"/>
  <c r="R156" i="28" s="1"/>
  <c r="H5" i="28"/>
  <c r="R75" i="28" s="1"/>
  <c r="AQ4" i="28"/>
  <c r="AP4" i="28"/>
  <c r="AN4" i="28"/>
  <c r="AM4" i="28"/>
  <c r="V4" i="28"/>
  <c r="W350" i="28" s="1"/>
  <c r="T4" i="28"/>
  <c r="R317" i="28" s="1"/>
  <c r="P4" i="28"/>
  <c r="R236" i="28" s="1"/>
  <c r="L4" i="28"/>
  <c r="R155" i="28" s="1"/>
  <c r="H4" i="28"/>
  <c r="R74" i="28" s="1"/>
  <c r="AQ3" i="28"/>
  <c r="AP3" i="28"/>
  <c r="AN3" i="28"/>
  <c r="AM3" i="28"/>
  <c r="AF3" i="28"/>
  <c r="V3" i="28"/>
  <c r="W342" i="28" s="1"/>
  <c r="T3" i="28"/>
  <c r="R315" i="28" s="1"/>
  <c r="P3" i="28"/>
  <c r="R234" i="28" s="1"/>
  <c r="L3" i="28"/>
  <c r="R153" i="28" s="1"/>
  <c r="H3" i="28"/>
  <c r="R72" i="28" s="1"/>
  <c r="AQ2" i="28"/>
  <c r="AP2" i="28"/>
  <c r="AO2" i="28"/>
  <c r="AN2" i="28"/>
  <c r="AM2" i="28"/>
  <c r="AK2" i="28"/>
  <c r="V2" i="28"/>
  <c r="W335" i="28" s="1"/>
  <c r="T2" i="28"/>
  <c r="R314" i="28" s="1"/>
  <c r="P2" i="28"/>
  <c r="R233" i="28" s="1"/>
  <c r="L2" i="28"/>
  <c r="R152" i="28" s="1"/>
  <c r="H2" i="28"/>
  <c r="R71" i="28" s="1"/>
  <c r="N132" i="30"/>
  <c r="R132" i="30" s="1"/>
  <c r="N131" i="30"/>
  <c r="R131" i="30" s="1"/>
  <c r="AK27" i="28" l="1"/>
  <c r="E151" i="28"/>
  <c r="E232" i="28" s="1"/>
  <c r="E313" i="28" s="1"/>
  <c r="E813" i="28"/>
  <c r="R882" i="28"/>
  <c r="E882" i="28"/>
  <c r="N882" i="28"/>
  <c r="N873" i="28"/>
  <c r="E873" i="28"/>
  <c r="R873" i="28"/>
  <c r="W551" i="28"/>
  <c r="R551" i="28" s="1"/>
  <c r="W616" i="28"/>
  <c r="E616" i="28" s="1"/>
  <c r="W587" i="28"/>
  <c r="W580" i="28"/>
  <c r="E580" i="28" s="1"/>
  <c r="W494" i="28"/>
  <c r="R494" i="28" s="1"/>
  <c r="Z30" i="28"/>
  <c r="AL30" i="28" s="1"/>
  <c r="W537" i="28"/>
  <c r="AJ31" i="28"/>
  <c r="W544" i="28"/>
  <c r="W515" i="28"/>
  <c r="R515" i="28" s="1"/>
  <c r="W487" i="28"/>
  <c r="R487" i="28" s="1"/>
  <c r="W452" i="28"/>
  <c r="R452" i="28" s="1"/>
  <c r="W436" i="28"/>
  <c r="R436" i="28" s="1"/>
  <c r="W444" i="28"/>
  <c r="R444" i="28" s="1"/>
  <c r="W415" i="28"/>
  <c r="R415" i="28" s="1"/>
  <c r="W400" i="28"/>
  <c r="Z12" i="28"/>
  <c r="AL12" i="28" s="1"/>
  <c r="W407" i="28"/>
  <c r="AK23" i="28"/>
  <c r="AJ16" i="28"/>
  <c r="AK7" i="28"/>
  <c r="AK3" i="28"/>
  <c r="AK11" i="28"/>
  <c r="X18" i="28"/>
  <c r="AJ19" i="28"/>
  <c r="AK28" i="28"/>
  <c r="AK4" i="28"/>
  <c r="AK36" i="28"/>
  <c r="AK31" i="28"/>
  <c r="AK30" i="28"/>
  <c r="AK29" i="28"/>
  <c r="AJ21" i="28"/>
  <c r="AJ20" i="28"/>
  <c r="AL20" i="28"/>
  <c r="AJ14" i="28"/>
  <c r="AJ15" i="28"/>
  <c r="AJ13" i="28"/>
  <c r="AL16" i="28"/>
  <c r="AJ9" i="28"/>
  <c r="AJ10" i="28"/>
  <c r="AJ8" i="28"/>
  <c r="E352" i="28"/>
  <c r="E482" i="28"/>
  <c r="AK5" i="28"/>
  <c r="X3" i="28"/>
  <c r="E381" i="28"/>
  <c r="E510" i="28"/>
  <c r="E424" i="28"/>
  <c r="E453" i="28"/>
  <c r="E575" i="28"/>
  <c r="E359" i="28"/>
  <c r="E431" i="28"/>
  <c r="E489" i="28"/>
  <c r="E553" i="28"/>
  <c r="E618" i="28"/>
  <c r="E611" i="28"/>
  <c r="E388" i="28"/>
  <c r="E460" i="28"/>
  <c r="E517" i="28"/>
  <c r="E582" i="28"/>
  <c r="E344" i="28"/>
  <c r="E374" i="28"/>
  <c r="E417" i="28"/>
  <c r="E446" i="28"/>
  <c r="E474" i="28"/>
  <c r="E503" i="28"/>
  <c r="E532" i="28"/>
  <c r="E568" i="28"/>
  <c r="E604" i="28"/>
  <c r="E337" i="28"/>
  <c r="E366" i="28"/>
  <c r="E395" i="28"/>
  <c r="E438" i="28"/>
  <c r="E467" i="28"/>
  <c r="E496" i="28"/>
  <c r="E524" i="28"/>
  <c r="E560" i="28"/>
  <c r="E596" i="28"/>
  <c r="E625" i="28"/>
  <c r="E640" i="28"/>
  <c r="E647" i="28"/>
  <c r="Z2" i="28"/>
  <c r="W336" i="28" s="1"/>
  <c r="E336" i="28" s="1"/>
  <c r="E334" i="28"/>
  <c r="AQ65" i="28"/>
  <c r="R794" i="28" s="1"/>
  <c r="AN65" i="28"/>
  <c r="R328" i="28" s="1"/>
  <c r="Z37" i="28"/>
  <c r="Z8" i="28"/>
  <c r="AO8" i="28" s="1"/>
  <c r="X21" i="28"/>
  <c r="Z22" i="28"/>
  <c r="AO22" i="28" s="1"/>
  <c r="AJ23" i="28"/>
  <c r="AK20" i="28"/>
  <c r="AK12" i="28"/>
  <c r="AJ3" i="28"/>
  <c r="X14" i="28"/>
  <c r="R310" i="28"/>
  <c r="X19" i="28"/>
  <c r="AJ35" i="28"/>
  <c r="Z25" i="28"/>
  <c r="AJ33" i="28"/>
  <c r="AJ34" i="28"/>
  <c r="X37" i="28"/>
  <c r="AJ40" i="28"/>
  <c r="AJ30" i="28"/>
  <c r="X31" i="28"/>
  <c r="X33" i="28"/>
  <c r="AJ37" i="28"/>
  <c r="AJ38" i="28"/>
  <c r="X40" i="28"/>
  <c r="Z33" i="28"/>
  <c r="W581" i="28" s="1"/>
  <c r="R581" i="28" s="1"/>
  <c r="Z40" i="28"/>
  <c r="W610" i="28" s="1"/>
  <c r="X6" i="28"/>
  <c r="X7" i="28"/>
  <c r="X9" i="28"/>
  <c r="X11" i="28"/>
  <c r="Z14" i="28"/>
  <c r="X15" i="28"/>
  <c r="Z21" i="28"/>
  <c r="AJ25" i="28"/>
  <c r="AJ26" i="28"/>
  <c r="X27" i="28"/>
  <c r="X29" i="28"/>
  <c r="Z7" i="28"/>
  <c r="Z11" i="28"/>
  <c r="Z15" i="28"/>
  <c r="Z29" i="28"/>
  <c r="AL29" i="28" s="1"/>
  <c r="AJ7" i="28"/>
  <c r="X8" i="28"/>
  <c r="AJ11" i="28"/>
  <c r="X25" i="28"/>
  <c r="AJ29" i="28"/>
  <c r="W523" i="28"/>
  <c r="AL26" i="28"/>
  <c r="W595" i="28"/>
  <c r="AL34" i="28"/>
  <c r="AL28" i="28"/>
  <c r="AL36" i="28"/>
  <c r="W624" i="28"/>
  <c r="AL38" i="28"/>
  <c r="W509" i="28"/>
  <c r="AL24" i="28"/>
  <c r="AL32" i="28"/>
  <c r="R148" i="28"/>
  <c r="R335" i="28"/>
  <c r="E335" i="28"/>
  <c r="AF4" i="28"/>
  <c r="R229" i="28"/>
  <c r="X2" i="28"/>
  <c r="Z3" i="28"/>
  <c r="AO3" i="28" s="1"/>
  <c r="X4" i="28"/>
  <c r="AJ4" i="28"/>
  <c r="R357" i="28"/>
  <c r="E357" i="28"/>
  <c r="AF5" i="28"/>
  <c r="AJ6" i="28"/>
  <c r="E372" i="28"/>
  <c r="R372" i="28"/>
  <c r="R379" i="28"/>
  <c r="E379" i="28"/>
  <c r="AK8" i="28"/>
  <c r="Z10" i="28"/>
  <c r="AL10" i="28" s="1"/>
  <c r="W422" i="28"/>
  <c r="X12" i="28"/>
  <c r="AK14" i="28"/>
  <c r="AO14" i="28"/>
  <c r="W451" i="28"/>
  <c r="X16" i="28"/>
  <c r="W465" i="28"/>
  <c r="AJ18" i="28"/>
  <c r="AL18" i="28"/>
  <c r="W472" i="28"/>
  <c r="Z19" i="28"/>
  <c r="AL19" i="28" s="1"/>
  <c r="W480" i="28"/>
  <c r="X20" i="28"/>
  <c r="X22" i="28"/>
  <c r="W501" i="28"/>
  <c r="Z23" i="28"/>
  <c r="AO23" i="28" s="1"/>
  <c r="W530" i="28"/>
  <c r="Z27" i="28"/>
  <c r="AO27" i="28" s="1"/>
  <c r="W566" i="28"/>
  <c r="Z31" i="28"/>
  <c r="W602" i="28"/>
  <c r="Z35" i="28"/>
  <c r="W574" i="28" s="1"/>
  <c r="Z4" i="28"/>
  <c r="AO4" i="28" s="1"/>
  <c r="X5" i="28"/>
  <c r="AJ5" i="28"/>
  <c r="R364" i="28"/>
  <c r="E364" i="28"/>
  <c r="E386" i="28"/>
  <c r="R386" i="28"/>
  <c r="AK9" i="28"/>
  <c r="AO15" i="28"/>
  <c r="W638" i="28"/>
  <c r="X39" i="28"/>
  <c r="R319" i="28"/>
  <c r="AJ2" i="28"/>
  <c r="R342" i="28"/>
  <c r="E342" i="28"/>
  <c r="Z5" i="28"/>
  <c r="AO5" i="28" s="1"/>
  <c r="E393" i="28"/>
  <c r="R393" i="28"/>
  <c r="AK10" i="28"/>
  <c r="W429" i="28"/>
  <c r="Z13" i="28"/>
  <c r="AL13" i="28" s="1"/>
  <c r="W458" i="28"/>
  <c r="Z17" i="28"/>
  <c r="R466" i="28"/>
  <c r="E466" i="28"/>
  <c r="AO21" i="28"/>
  <c r="W508" i="28"/>
  <c r="AJ24" i="28"/>
  <c r="AJ28" i="28"/>
  <c r="W573" i="28"/>
  <c r="AJ32" i="28"/>
  <c r="W609" i="28"/>
  <c r="AJ36" i="28"/>
  <c r="Z39" i="28"/>
  <c r="E350" i="28"/>
  <c r="R350" i="28"/>
  <c r="Z6" i="28"/>
  <c r="Z9" i="28"/>
  <c r="AL9" i="28" s="1"/>
  <c r="X10" i="28"/>
  <c r="AO12" i="28"/>
  <c r="X13" i="28"/>
  <c r="AO16" i="28"/>
  <c r="X17" i="28"/>
  <c r="AO20" i="28"/>
  <c r="AK22" i="28"/>
  <c r="X24" i="28"/>
  <c r="W522" i="28"/>
  <c r="X26" i="28"/>
  <c r="X28" i="28"/>
  <c r="W558" i="28"/>
  <c r="X30" i="28"/>
  <c r="X32" i="28"/>
  <c r="W594" i="28"/>
  <c r="X34" i="28"/>
  <c r="X36" i="28"/>
  <c r="W623" i="28"/>
  <c r="X38" i="28"/>
  <c r="AJ39" i="28"/>
  <c r="AK15" i="28"/>
  <c r="AK21" i="28"/>
  <c r="R645" i="28"/>
  <c r="E645" i="28"/>
  <c r="V54" i="30"/>
  <c r="R134" i="30"/>
  <c r="R10" i="30"/>
  <c r="V24" i="30"/>
  <c r="X28" i="30"/>
  <c r="W30" i="30"/>
  <c r="V32" i="30"/>
  <c r="X36" i="30"/>
  <c r="W38" i="30"/>
  <c r="X44" i="30"/>
  <c r="W46" i="30"/>
  <c r="V48" i="30"/>
  <c r="X52" i="30"/>
  <c r="W54" i="30"/>
  <c r="V56" i="30"/>
  <c r="X60" i="30"/>
  <c r="W62" i="30"/>
  <c r="V64" i="30"/>
  <c r="X68" i="30"/>
  <c r="W70" i="30"/>
  <c r="V72" i="30"/>
  <c r="W24" i="30"/>
  <c r="V26" i="30"/>
  <c r="X30" i="30"/>
  <c r="W32" i="30"/>
  <c r="V34" i="30"/>
  <c r="X38" i="30"/>
  <c r="V42" i="30"/>
  <c r="X46" i="30"/>
  <c r="W48" i="30"/>
  <c r="V50" i="30"/>
  <c r="X54" i="30"/>
  <c r="W56" i="30"/>
  <c r="X62" i="30"/>
  <c r="W64" i="30"/>
  <c r="V66" i="30"/>
  <c r="X70" i="30"/>
  <c r="W72" i="30"/>
  <c r="V74" i="30"/>
  <c r="M80" i="30"/>
  <c r="X24" i="30"/>
  <c r="W26" i="30"/>
  <c r="V28" i="30"/>
  <c r="X32" i="30"/>
  <c r="W34" i="30"/>
  <c r="V36" i="30"/>
  <c r="W42" i="30"/>
  <c r="V44" i="30"/>
  <c r="X48" i="30"/>
  <c r="W50" i="30"/>
  <c r="V52" i="30"/>
  <c r="X56" i="30"/>
  <c r="V60" i="30"/>
  <c r="X64" i="30"/>
  <c r="W66" i="30"/>
  <c r="V68" i="30"/>
  <c r="X72" i="30"/>
  <c r="W74" i="30"/>
  <c r="H4" i="30"/>
  <c r="X26" i="30"/>
  <c r="W28" i="30"/>
  <c r="V30" i="30"/>
  <c r="X34" i="30"/>
  <c r="W36" i="30"/>
  <c r="X42" i="30"/>
  <c r="W44" i="30"/>
  <c r="V46" i="30"/>
  <c r="X50" i="30"/>
  <c r="W52" i="30"/>
  <c r="W60" i="30"/>
  <c r="V62" i="30"/>
  <c r="X66" i="30"/>
  <c r="W68" i="30"/>
  <c r="V70" i="30"/>
  <c r="E444" i="28" l="1"/>
  <c r="E494" i="28"/>
  <c r="R580" i="28"/>
  <c r="E585" i="28" s="1"/>
  <c r="E551" i="28"/>
  <c r="E515" i="28"/>
  <c r="E452" i="28"/>
  <c r="E487" i="28"/>
  <c r="E415" i="28"/>
  <c r="R879" i="28"/>
  <c r="N879" i="28"/>
  <c r="E879" i="28"/>
  <c r="R871" i="28"/>
  <c r="E871" i="28"/>
  <c r="N871" i="28"/>
  <c r="E436" i="28"/>
  <c r="R616" i="28"/>
  <c r="W559" i="28"/>
  <c r="R559" i="28" s="1"/>
  <c r="R587" i="28"/>
  <c r="E587" i="28"/>
  <c r="W617" i="28"/>
  <c r="E617" i="28" s="1"/>
  <c r="W588" i="28"/>
  <c r="AO31" i="28"/>
  <c r="W545" i="28"/>
  <c r="R544" i="28"/>
  <c r="E544" i="28"/>
  <c r="R537" i="28"/>
  <c r="E537" i="28"/>
  <c r="AO30" i="28"/>
  <c r="W538" i="28"/>
  <c r="AL2" i="28"/>
  <c r="W516" i="28"/>
  <c r="E516" i="28" s="1"/>
  <c r="W481" i="28"/>
  <c r="AO11" i="28"/>
  <c r="W401" i="28"/>
  <c r="R407" i="28"/>
  <c r="E407" i="28"/>
  <c r="W423" i="28"/>
  <c r="W408" i="28"/>
  <c r="R400" i="28"/>
  <c r="E400" i="28"/>
  <c r="AL33" i="28"/>
  <c r="W373" i="28"/>
  <c r="R373" i="28" s="1"/>
  <c r="AO7" i="28"/>
  <c r="AL37" i="28"/>
  <c r="W552" i="28"/>
  <c r="E552" i="28" s="1"/>
  <c r="AO29" i="28"/>
  <c r="AL25" i="28"/>
  <c r="W495" i="28"/>
  <c r="AL22" i="28"/>
  <c r="W488" i="28"/>
  <c r="R488" i="28" s="1"/>
  <c r="AL21" i="28"/>
  <c r="W445" i="28"/>
  <c r="E445" i="28" s="1"/>
  <c r="AL15" i="28"/>
  <c r="W437" i="28"/>
  <c r="E437" i="28" s="1"/>
  <c r="AL14" i="28"/>
  <c r="W380" i="28"/>
  <c r="E380" i="28" s="1"/>
  <c r="AL8" i="28"/>
  <c r="E581" i="28"/>
  <c r="R336" i="28"/>
  <c r="R339" i="28" s="1"/>
  <c r="R330" i="28"/>
  <c r="R792" i="28"/>
  <c r="AL7" i="28"/>
  <c r="W646" i="28"/>
  <c r="AL40" i="28"/>
  <c r="AK65" i="28"/>
  <c r="W416" i="28"/>
  <c r="AL11" i="28"/>
  <c r="W459" i="28"/>
  <c r="AL17" i="28"/>
  <c r="W430" i="28"/>
  <c r="AO13" i="28"/>
  <c r="AJ65" i="28"/>
  <c r="R623" i="28"/>
  <c r="E623" i="28"/>
  <c r="R458" i="28"/>
  <c r="E458" i="28"/>
  <c r="R429" i="28"/>
  <c r="E429" i="28"/>
  <c r="W358" i="28"/>
  <c r="AL5" i="28"/>
  <c r="W567" i="28"/>
  <c r="AL31" i="28"/>
  <c r="W502" i="28"/>
  <c r="AL23" i="28"/>
  <c r="R472" i="28"/>
  <c r="E472" i="28"/>
  <c r="W394" i="28"/>
  <c r="AO10" i="28"/>
  <c r="R323" i="28"/>
  <c r="R509" i="28"/>
  <c r="E509" i="28"/>
  <c r="R522" i="28"/>
  <c r="E522" i="28"/>
  <c r="W387" i="28"/>
  <c r="AO9" i="28"/>
  <c r="E638" i="28"/>
  <c r="R638" i="28"/>
  <c r="E566" i="28"/>
  <c r="R566" i="28"/>
  <c r="R501" i="28"/>
  <c r="E501" i="28"/>
  <c r="R451" i="28"/>
  <c r="E451" i="28"/>
  <c r="W343" i="28"/>
  <c r="AL3" i="28"/>
  <c r="R523" i="28"/>
  <c r="E523" i="28"/>
  <c r="E558" i="28"/>
  <c r="R558" i="28"/>
  <c r="W365" i="28"/>
  <c r="AL6" i="28"/>
  <c r="W639" i="28"/>
  <c r="AL39" i="28"/>
  <c r="R609" i="28"/>
  <c r="E609" i="28"/>
  <c r="E573" i="28"/>
  <c r="R573" i="28"/>
  <c r="E508" i="28"/>
  <c r="R508" i="28"/>
  <c r="W351" i="28"/>
  <c r="AL4" i="28"/>
  <c r="W603" i="28"/>
  <c r="AL35" i="28"/>
  <c r="W531" i="28"/>
  <c r="AL27" i="28"/>
  <c r="E480" i="28"/>
  <c r="R480" i="28"/>
  <c r="R574" i="28"/>
  <c r="E574" i="28"/>
  <c r="E624" i="28"/>
  <c r="R624" i="28"/>
  <c r="R594" i="28"/>
  <c r="E594" i="28"/>
  <c r="AD3" i="28"/>
  <c r="R602" i="28"/>
  <c r="E602" i="28"/>
  <c r="E530" i="28"/>
  <c r="R530" i="28"/>
  <c r="W473" i="28"/>
  <c r="AO19" i="28"/>
  <c r="E465" i="28"/>
  <c r="R465" i="28"/>
  <c r="R422" i="28"/>
  <c r="E422" i="28"/>
  <c r="R804" i="28"/>
  <c r="E610" i="28"/>
  <c r="R610" i="28"/>
  <c r="E595" i="28"/>
  <c r="R595" i="28"/>
  <c r="W20" i="30"/>
  <c r="R95" i="30" s="1"/>
  <c r="X18" i="30"/>
  <c r="R104" i="30" s="1"/>
  <c r="V14" i="30"/>
  <c r="R82" i="30" s="1"/>
  <c r="W12" i="30"/>
  <c r="R91" i="30" s="1"/>
  <c r="X10" i="30"/>
  <c r="R100" i="30" s="1"/>
  <c r="V8" i="30"/>
  <c r="R79" i="30" s="1"/>
  <c r="W6" i="30"/>
  <c r="R88" i="30" s="1"/>
  <c r="V20" i="30"/>
  <c r="R85" i="30" s="1"/>
  <c r="W18" i="30"/>
  <c r="R94" i="30" s="1"/>
  <c r="X16" i="30"/>
  <c r="R103" i="30" s="1"/>
  <c r="V12" i="30"/>
  <c r="R81" i="30" s="1"/>
  <c r="W10" i="30"/>
  <c r="R90" i="30" s="1"/>
  <c r="V6" i="30"/>
  <c r="R78" i="30" s="1"/>
  <c r="V18" i="30"/>
  <c r="R84" i="30" s="1"/>
  <c r="W16" i="30"/>
  <c r="R93" i="30" s="1"/>
  <c r="X14" i="30"/>
  <c r="R102" i="30" s="1"/>
  <c r="V10" i="30"/>
  <c r="R80" i="30" s="1"/>
  <c r="X8" i="30"/>
  <c r="R99" i="30" s="1"/>
  <c r="X20" i="30"/>
  <c r="R105" i="30" s="1"/>
  <c r="V16" i="30"/>
  <c r="R83" i="30" s="1"/>
  <c r="W14" i="30"/>
  <c r="R92" i="30" s="1"/>
  <c r="X12" i="30"/>
  <c r="R101" i="30" s="1"/>
  <c r="W8" i="30"/>
  <c r="R89" i="30" s="1"/>
  <c r="X6" i="30"/>
  <c r="R98" i="30" s="1"/>
  <c r="K132" i="30"/>
  <c r="AD5" i="28" l="1"/>
  <c r="E584" i="28"/>
  <c r="Z582" i="28"/>
  <c r="V85" i="30"/>
  <c r="K131" i="30"/>
  <c r="R585" i="28"/>
  <c r="R583" i="28"/>
  <c r="V855" i="28" s="1"/>
  <c r="R584" i="28"/>
  <c r="E583" i="28"/>
  <c r="I159" i="30"/>
  <c r="R159" i="30" s="1"/>
  <c r="E559" i="28"/>
  <c r="R889" i="28"/>
  <c r="N889" i="28"/>
  <c r="E889" i="28"/>
  <c r="Z374" i="28"/>
  <c r="R617" i="28"/>
  <c r="R621" i="28" s="1"/>
  <c r="E588" i="28"/>
  <c r="R588" i="28"/>
  <c r="E591" i="28" s="1"/>
  <c r="R516" i="28"/>
  <c r="R518" i="28" s="1"/>
  <c r="V844" i="28" s="1"/>
  <c r="E538" i="28"/>
  <c r="R538" i="28"/>
  <c r="R542" i="28" s="1"/>
  <c r="R545" i="28"/>
  <c r="E549" i="28" s="1"/>
  <c r="E545" i="28"/>
  <c r="R481" i="28"/>
  <c r="R483" i="28" s="1"/>
  <c r="V839" i="28" s="1"/>
  <c r="E481" i="28"/>
  <c r="R408" i="28"/>
  <c r="Z409" i="28" s="1"/>
  <c r="E408" i="28"/>
  <c r="R401" i="28"/>
  <c r="E401" i="28"/>
  <c r="E423" i="28"/>
  <c r="R423" i="28"/>
  <c r="R426" i="28" s="1"/>
  <c r="E373" i="28"/>
  <c r="E376" i="28"/>
  <c r="E375" i="28"/>
  <c r="E377" i="28"/>
  <c r="R377" i="28"/>
  <c r="R376" i="28"/>
  <c r="R375" i="28"/>
  <c r="V821" i="28" s="1"/>
  <c r="R552" i="28"/>
  <c r="E554" i="28" s="1"/>
  <c r="R445" i="28"/>
  <c r="Z446" i="28" s="1"/>
  <c r="E488" i="28"/>
  <c r="E495" i="28"/>
  <c r="R495" i="28"/>
  <c r="R340" i="28"/>
  <c r="E338" i="28"/>
  <c r="R437" i="28"/>
  <c r="E440" i="28" s="1"/>
  <c r="R338" i="28"/>
  <c r="W338" i="28" s="1"/>
  <c r="E340" i="28"/>
  <c r="Z337" i="28"/>
  <c r="R380" i="28"/>
  <c r="E339" i="28"/>
  <c r="E621" i="28"/>
  <c r="R795" i="28"/>
  <c r="AD4" i="28"/>
  <c r="E646" i="28"/>
  <c r="R646" i="28"/>
  <c r="R416" i="28"/>
  <c r="E416" i="28"/>
  <c r="E343" i="28"/>
  <c r="R343" i="28"/>
  <c r="E470" i="28"/>
  <c r="R468" i="28"/>
  <c r="V836" i="28" s="1"/>
  <c r="R470" i="28"/>
  <c r="E468" i="28"/>
  <c r="R469" i="28"/>
  <c r="E469" i="28"/>
  <c r="Z467" i="28"/>
  <c r="R598" i="28"/>
  <c r="E597" i="28"/>
  <c r="R599" i="28"/>
  <c r="R597" i="28"/>
  <c r="V857" i="28" s="1"/>
  <c r="E599" i="28"/>
  <c r="Z596" i="28"/>
  <c r="E598" i="28"/>
  <c r="R531" i="28"/>
  <c r="E533" i="28" s="1"/>
  <c r="E531" i="28"/>
  <c r="E351" i="28"/>
  <c r="R351" i="28"/>
  <c r="R387" i="28"/>
  <c r="E387" i="28"/>
  <c r="E526" i="28"/>
  <c r="R527" i="28"/>
  <c r="E527" i="28"/>
  <c r="R525" i="28"/>
  <c r="V845" i="28" s="1"/>
  <c r="R526" i="28"/>
  <c r="E525" i="28"/>
  <c r="Z524" i="28"/>
  <c r="R394" i="28"/>
  <c r="E394" i="28"/>
  <c r="R502" i="28"/>
  <c r="R504" i="28" s="1"/>
  <c r="V842" i="28" s="1"/>
  <c r="E502" i="28"/>
  <c r="R627" i="28"/>
  <c r="E626" i="28"/>
  <c r="E628" i="28"/>
  <c r="E627" i="28"/>
  <c r="R628" i="28"/>
  <c r="R626" i="28"/>
  <c r="V862" i="28" s="1"/>
  <c r="Z625" i="28"/>
  <c r="E459" i="28"/>
  <c r="R459" i="28"/>
  <c r="R462" i="28" s="1"/>
  <c r="R613" i="28"/>
  <c r="E612" i="28"/>
  <c r="R614" i="28"/>
  <c r="R612" i="28"/>
  <c r="V860" i="28" s="1"/>
  <c r="E614" i="28"/>
  <c r="Z611" i="28"/>
  <c r="E613" i="28"/>
  <c r="E365" i="28"/>
  <c r="R365" i="28"/>
  <c r="R603" i="28"/>
  <c r="R606" i="28" s="1"/>
  <c r="E603" i="28"/>
  <c r="E512" i="28"/>
  <c r="R513" i="28"/>
  <c r="E513" i="28"/>
  <c r="R511" i="28"/>
  <c r="V843" i="28" s="1"/>
  <c r="R512" i="28"/>
  <c r="E511" i="28"/>
  <c r="Z510" i="28"/>
  <c r="E578" i="28"/>
  <c r="R576" i="28"/>
  <c r="V854" i="28" s="1"/>
  <c r="R578" i="28"/>
  <c r="E576" i="28"/>
  <c r="R577" i="28"/>
  <c r="Z575" i="28"/>
  <c r="E577" i="28"/>
  <c r="E563" i="28"/>
  <c r="R561" i="28"/>
  <c r="V851" i="28" s="1"/>
  <c r="R563" i="28"/>
  <c r="E561" i="28"/>
  <c r="R562" i="28"/>
  <c r="Z560" i="28"/>
  <c r="E562" i="28"/>
  <c r="R456" i="28"/>
  <c r="E455" i="28"/>
  <c r="R454" i="28"/>
  <c r="V834" i="28" s="1"/>
  <c r="E456" i="28"/>
  <c r="E454" i="28"/>
  <c r="R455" i="28"/>
  <c r="Z453" i="28"/>
  <c r="R567" i="28"/>
  <c r="R569" i="28" s="1"/>
  <c r="V853" i="28" s="1"/>
  <c r="E567" i="28"/>
  <c r="R358" i="28"/>
  <c r="E358" i="28"/>
  <c r="E430" i="28"/>
  <c r="R430" i="28"/>
  <c r="R433" i="28" s="1"/>
  <c r="R473" i="28"/>
  <c r="R476" i="28" s="1"/>
  <c r="E473" i="28"/>
  <c r="R639" i="28"/>
  <c r="R641" i="28" s="1"/>
  <c r="V865" i="28" s="1"/>
  <c r="E639" i="28"/>
  <c r="R492" i="28"/>
  <c r="R491" i="28"/>
  <c r="R490" i="28"/>
  <c r="V840" i="28" s="1"/>
  <c r="Z489" i="28"/>
  <c r="E492" i="28"/>
  <c r="E491" i="28"/>
  <c r="E490" i="28"/>
  <c r="V79" i="30"/>
  <c r="V105" i="30"/>
  <c r="V99" i="30"/>
  <c r="V95" i="30"/>
  <c r="V89" i="30"/>
  <c r="W518" i="28" l="1"/>
  <c r="W583" i="28"/>
  <c r="R519" i="28"/>
  <c r="N865" i="28"/>
  <c r="R865" i="28"/>
  <c r="E865" i="28"/>
  <c r="R836" i="28"/>
  <c r="N836" i="28"/>
  <c r="N839" i="28"/>
  <c r="R839" i="28"/>
  <c r="R854" i="28"/>
  <c r="N854" i="28"/>
  <c r="R862" i="28"/>
  <c r="E862" i="28"/>
  <c r="N862" i="28"/>
  <c r="R844" i="28"/>
  <c r="N844" i="28"/>
  <c r="R853" i="28"/>
  <c r="N853" i="28"/>
  <c r="N843" i="28"/>
  <c r="R843" i="28"/>
  <c r="R845" i="28"/>
  <c r="N845" i="28"/>
  <c r="E483" i="28"/>
  <c r="E425" i="28"/>
  <c r="Z618" i="28"/>
  <c r="R880" i="28"/>
  <c r="E880" i="28"/>
  <c r="N880" i="28"/>
  <c r="R821" i="28"/>
  <c r="N821" i="28"/>
  <c r="E860" i="28"/>
  <c r="R860" i="28"/>
  <c r="N860" i="28"/>
  <c r="R405" i="28"/>
  <c r="R872" i="28"/>
  <c r="E872" i="28"/>
  <c r="N872" i="28"/>
  <c r="N855" i="28"/>
  <c r="R855" i="28"/>
  <c r="Z381" i="28"/>
  <c r="E821" i="28"/>
  <c r="R484" i="28"/>
  <c r="E485" i="28"/>
  <c r="Z482" i="28"/>
  <c r="E484" i="28"/>
  <c r="E619" i="28"/>
  <c r="E620" i="28"/>
  <c r="E449" i="28"/>
  <c r="R619" i="28"/>
  <c r="R439" i="28"/>
  <c r="E447" i="28"/>
  <c r="R620" i="28"/>
  <c r="R520" i="28"/>
  <c r="E427" i="28"/>
  <c r="Z517" i="28"/>
  <c r="E519" i="28"/>
  <c r="E520" i="28"/>
  <c r="E518" i="28"/>
  <c r="R541" i="28"/>
  <c r="R485" i="28"/>
  <c r="E540" i="28"/>
  <c r="E590" i="28"/>
  <c r="R591" i="28"/>
  <c r="E592" i="28"/>
  <c r="R590" i="28"/>
  <c r="Z589" i="28"/>
  <c r="R592" i="28"/>
  <c r="E541" i="28"/>
  <c r="R540" i="28"/>
  <c r="R549" i="28"/>
  <c r="E547" i="28"/>
  <c r="R425" i="28"/>
  <c r="V829" i="28" s="1"/>
  <c r="N829" i="28" s="1"/>
  <c r="E542" i="28"/>
  <c r="E548" i="28"/>
  <c r="Z546" i="28"/>
  <c r="R548" i="28"/>
  <c r="Z539" i="28"/>
  <c r="R547" i="28"/>
  <c r="E426" i="28"/>
  <c r="R427" i="28"/>
  <c r="Z424" i="28"/>
  <c r="E410" i="28"/>
  <c r="E411" i="28"/>
  <c r="E404" i="28"/>
  <c r="R411" i="28"/>
  <c r="E405" i="28"/>
  <c r="Z402" i="28"/>
  <c r="R410" i="28"/>
  <c r="R412" i="28"/>
  <c r="R404" i="28"/>
  <c r="R403" i="28"/>
  <c r="E412" i="28"/>
  <c r="E403" i="28"/>
  <c r="W375" i="28"/>
  <c r="E448" i="28"/>
  <c r="R554" i="28"/>
  <c r="V850" i="28" s="1"/>
  <c r="R555" i="28"/>
  <c r="R384" i="28"/>
  <c r="R556" i="28"/>
  <c r="E555" i="28"/>
  <c r="E556" i="28"/>
  <c r="Z553" i="28"/>
  <c r="V814" i="28"/>
  <c r="E814" i="28" s="1"/>
  <c r="R449" i="28"/>
  <c r="R447" i="28"/>
  <c r="V833" i="28" s="1"/>
  <c r="R448" i="28"/>
  <c r="Z496" i="28"/>
  <c r="E499" i="28"/>
  <c r="E497" i="28"/>
  <c r="R497" i="28"/>
  <c r="V841" i="28" s="1"/>
  <c r="R498" i="28"/>
  <c r="R499" i="28"/>
  <c r="E498" i="28"/>
  <c r="E439" i="28"/>
  <c r="Z438" i="28"/>
  <c r="E441" i="28"/>
  <c r="R441" i="28"/>
  <c r="R440" i="28"/>
  <c r="E855" i="28"/>
  <c r="E384" i="28"/>
  <c r="R383" i="28"/>
  <c r="E382" i="28"/>
  <c r="E383" i="28"/>
  <c r="R382" i="28"/>
  <c r="V822" i="28" s="1"/>
  <c r="E463" i="28"/>
  <c r="R461" i="28"/>
  <c r="V835" i="28" s="1"/>
  <c r="E328" i="28"/>
  <c r="Z460" i="28"/>
  <c r="E462" i="28"/>
  <c r="R463" i="28"/>
  <c r="E461" i="28"/>
  <c r="E569" i="28"/>
  <c r="R506" i="28"/>
  <c r="R533" i="28"/>
  <c r="Z647" i="28"/>
  <c r="R650" i="28"/>
  <c r="R649" i="28"/>
  <c r="R648" i="28"/>
  <c r="V866" i="28" s="1"/>
  <c r="E650" i="28"/>
  <c r="E649" i="28"/>
  <c r="E648" i="28"/>
  <c r="E642" i="28"/>
  <c r="Z532" i="28"/>
  <c r="R643" i="28"/>
  <c r="E643" i="28"/>
  <c r="E506" i="28"/>
  <c r="Z417" i="28"/>
  <c r="E419" i="28"/>
  <c r="R420" i="28"/>
  <c r="R419" i="28"/>
  <c r="R418" i="28"/>
  <c r="V828" i="28" s="1"/>
  <c r="E418" i="28"/>
  <c r="E420" i="28"/>
  <c r="R642" i="28"/>
  <c r="R570" i="28"/>
  <c r="E857" i="28"/>
  <c r="W641" i="28"/>
  <c r="W504" i="28"/>
  <c r="W569" i="28"/>
  <c r="R477" i="28"/>
  <c r="E477" i="28"/>
  <c r="Z366" i="28"/>
  <c r="R368" i="28"/>
  <c r="E368" i="28"/>
  <c r="E367" i="28"/>
  <c r="R367" i="28"/>
  <c r="E369" i="28"/>
  <c r="R369" i="28"/>
  <c r="E851" i="28" s="1"/>
  <c r="Z474" i="28"/>
  <c r="R475" i="28"/>
  <c r="V837" i="28" s="1"/>
  <c r="R837" i="28" s="1"/>
  <c r="W576" i="28"/>
  <c r="E641" i="28"/>
  <c r="Z568" i="28"/>
  <c r="R571" i="28"/>
  <c r="E854" i="28"/>
  <c r="W612" i="28"/>
  <c r="E836" i="28"/>
  <c r="W483" i="28"/>
  <c r="R432" i="28"/>
  <c r="V830" i="28" s="1"/>
  <c r="R505" i="28"/>
  <c r="E505" i="28"/>
  <c r="Z352" i="28"/>
  <c r="R355" i="28"/>
  <c r="R354" i="28"/>
  <c r="R353" i="28"/>
  <c r="V817" i="28" s="1"/>
  <c r="R817" i="28" s="1"/>
  <c r="E353" i="28"/>
  <c r="E355" i="28"/>
  <c r="E354" i="28"/>
  <c r="R535" i="28"/>
  <c r="R534" i="28"/>
  <c r="E834" i="28"/>
  <c r="W468" i="28"/>
  <c r="R605" i="28"/>
  <c r="V859" i="28" s="1"/>
  <c r="N859" i="28" s="1"/>
  <c r="R607" i="28"/>
  <c r="W511" i="28"/>
  <c r="E433" i="28"/>
  <c r="R434" i="28"/>
  <c r="Z395" i="28"/>
  <c r="R398" i="28"/>
  <c r="R396" i="28"/>
  <c r="V824" i="28" s="1"/>
  <c r="E397" i="28"/>
  <c r="E398" i="28"/>
  <c r="R397" i="28"/>
  <c r="E396" i="28"/>
  <c r="E843" i="28"/>
  <c r="W525" i="28"/>
  <c r="E606" i="28"/>
  <c r="W425" i="28"/>
  <c r="E361" i="28"/>
  <c r="E360" i="28"/>
  <c r="R360" i="28"/>
  <c r="R361" i="28"/>
  <c r="R362" i="28"/>
  <c r="Z359" i="28"/>
  <c r="E362" i="28"/>
  <c r="W454" i="28"/>
  <c r="W561" i="28"/>
  <c r="E330" i="28"/>
  <c r="E475" i="28"/>
  <c r="E476" i="28"/>
  <c r="Z640" i="28"/>
  <c r="E571" i="28"/>
  <c r="E570" i="28"/>
  <c r="Z431" i="28"/>
  <c r="E432" i="28"/>
  <c r="E391" i="28"/>
  <c r="R390" i="28"/>
  <c r="R389" i="28"/>
  <c r="V823" i="28" s="1"/>
  <c r="Z388" i="28"/>
  <c r="R391" i="28"/>
  <c r="E390" i="28"/>
  <c r="E389" i="28"/>
  <c r="E504" i="28"/>
  <c r="E534" i="28"/>
  <c r="E535" i="28"/>
  <c r="R345" i="28"/>
  <c r="V815" i="28" s="1"/>
  <c r="Z344" i="28"/>
  <c r="E347" i="28"/>
  <c r="E346" i="28"/>
  <c r="E345" i="28"/>
  <c r="R347" i="28"/>
  <c r="R346" i="28"/>
  <c r="E605" i="28"/>
  <c r="Z604" i="28"/>
  <c r="W490" i="28"/>
  <c r="W626" i="28"/>
  <c r="E434" i="28"/>
  <c r="Z503" i="28"/>
  <c r="W597" i="28"/>
  <c r="E607" i="28"/>
  <c r="F117" i="30"/>
  <c r="R115" i="30"/>
  <c r="R116" i="30"/>
  <c r="F115" i="30"/>
  <c r="O153" i="30"/>
  <c r="F116" i="30"/>
  <c r="E153" i="30"/>
  <c r="R117" i="30"/>
  <c r="X115" i="30"/>
  <c r="O154" i="30"/>
  <c r="R122" i="30"/>
  <c r="X120" i="30"/>
  <c r="E154" i="30"/>
  <c r="F122" i="30"/>
  <c r="R120" i="30"/>
  <c r="R121" i="30"/>
  <c r="F120" i="30"/>
  <c r="F121" i="30"/>
  <c r="E837" i="28" l="1"/>
  <c r="N833" i="28"/>
  <c r="R833" i="28"/>
  <c r="E833" i="28"/>
  <c r="E841" i="28"/>
  <c r="R815" i="28"/>
  <c r="N815" i="28"/>
  <c r="V819" i="28"/>
  <c r="E819" i="28" s="1"/>
  <c r="N828" i="28"/>
  <c r="R828" i="28"/>
  <c r="W403" i="28"/>
  <c r="V825" i="28"/>
  <c r="R825" i="28" s="1"/>
  <c r="R859" i="28"/>
  <c r="N817" i="28"/>
  <c r="E844" i="28"/>
  <c r="V847" i="28"/>
  <c r="R835" i="28"/>
  <c r="N835" i="28"/>
  <c r="W547" i="28"/>
  <c r="V849" i="28"/>
  <c r="E849" i="28" s="1"/>
  <c r="E829" i="28"/>
  <c r="V831" i="28"/>
  <c r="E831" i="28" s="1"/>
  <c r="N837" i="28"/>
  <c r="R829" i="28"/>
  <c r="E840" i="28"/>
  <c r="V818" i="28"/>
  <c r="E830" i="28"/>
  <c r="W540" i="28"/>
  <c r="V848" i="28"/>
  <c r="W590" i="28"/>
  <c r="V856" i="28"/>
  <c r="W619" i="28"/>
  <c r="V861" i="28"/>
  <c r="E859" i="28"/>
  <c r="R830" i="28"/>
  <c r="N830" i="28"/>
  <c r="N822" i="28"/>
  <c r="R822" i="28"/>
  <c r="W410" i="28"/>
  <c r="V826" i="28"/>
  <c r="R875" i="28"/>
  <c r="E875" i="28"/>
  <c r="N875" i="28"/>
  <c r="E884" i="28"/>
  <c r="N884" i="28"/>
  <c r="R884" i="28"/>
  <c r="E886" i="28"/>
  <c r="R886" i="28"/>
  <c r="N886" i="28"/>
  <c r="R824" i="28"/>
  <c r="N824" i="28"/>
  <c r="E877" i="28"/>
  <c r="R877" i="28"/>
  <c r="N877" i="28"/>
  <c r="R842" i="28"/>
  <c r="N842" i="28"/>
  <c r="E842" i="28"/>
  <c r="R834" i="28"/>
  <c r="N834" i="28"/>
  <c r="R851" i="28"/>
  <c r="N851" i="28"/>
  <c r="N868" i="28"/>
  <c r="E868" i="28"/>
  <c r="R868" i="28"/>
  <c r="N863" i="28"/>
  <c r="R863" i="28"/>
  <c r="E863" i="28"/>
  <c r="N841" i="28"/>
  <c r="R841" i="28"/>
  <c r="N850" i="28"/>
  <c r="R850" i="28"/>
  <c r="E850" i="28"/>
  <c r="E867" i="28"/>
  <c r="R867" i="28"/>
  <c r="N867" i="28"/>
  <c r="N890" i="28"/>
  <c r="E890" i="28"/>
  <c r="R890" i="28"/>
  <c r="N823" i="28"/>
  <c r="R823" i="28"/>
  <c r="N874" i="28"/>
  <c r="R874" i="28"/>
  <c r="E874" i="28"/>
  <c r="N840" i="28"/>
  <c r="R840" i="28"/>
  <c r="R883" i="28"/>
  <c r="N883" i="28"/>
  <c r="E883" i="28"/>
  <c r="R866" i="28"/>
  <c r="N866" i="28"/>
  <c r="E866" i="28"/>
  <c r="R857" i="28"/>
  <c r="N857" i="28"/>
  <c r="W439" i="28"/>
  <c r="E845" i="28"/>
  <c r="R814" i="28"/>
  <c r="N814" i="28"/>
  <c r="W554" i="28"/>
  <c r="W447" i="28"/>
  <c r="E839" i="28"/>
  <c r="W497" i="28"/>
  <c r="W382" i="28"/>
  <c r="E822" i="28"/>
  <c r="W533" i="28"/>
  <c r="W461" i="28"/>
  <c r="W648" i="28"/>
  <c r="W418" i="28"/>
  <c r="E815" i="28"/>
  <c r="W345" i="28"/>
  <c r="W360" i="28"/>
  <c r="E824" i="28"/>
  <c r="W396" i="28"/>
  <c r="W605" i="28"/>
  <c r="E853" i="28"/>
  <c r="E817" i="28"/>
  <c r="W353" i="28"/>
  <c r="W367" i="28"/>
  <c r="E835" i="28"/>
  <c r="W475" i="28"/>
  <c r="E823" i="28"/>
  <c r="W389" i="28"/>
  <c r="Z333" i="28"/>
  <c r="R333" i="28" s="1"/>
  <c r="E828" i="28"/>
  <c r="W432" i="28"/>
  <c r="R155" i="30"/>
  <c r="X125" i="30"/>
  <c r="R127" i="30"/>
  <c r="F127" i="30"/>
  <c r="F126" i="30"/>
  <c r="R126" i="30"/>
  <c r="R125" i="30"/>
  <c r="F125" i="30"/>
  <c r="R849" i="28" l="1"/>
  <c r="N825" i="28"/>
  <c r="E825" i="28"/>
  <c r="N849" i="28"/>
  <c r="N848" i="28"/>
  <c r="R848" i="28"/>
  <c r="E848" i="28"/>
  <c r="N831" i="28"/>
  <c r="N856" i="28"/>
  <c r="R856" i="28"/>
  <c r="E856" i="28"/>
  <c r="N847" i="28"/>
  <c r="E847" i="28"/>
  <c r="R847" i="28"/>
  <c r="R819" i="28"/>
  <c r="N819" i="28"/>
  <c r="R831" i="28"/>
  <c r="N861" i="28"/>
  <c r="E861" i="28"/>
  <c r="R861" i="28"/>
  <c r="R818" i="28"/>
  <c r="N818" i="28"/>
  <c r="E818" i="28"/>
  <c r="N826" i="28"/>
  <c r="R826" i="28"/>
  <c r="E826" i="28"/>
  <c r="R891" i="28" l="1"/>
  <c r="N891" i="28"/>
  <c r="R894" i="28" l="1"/>
</calcChain>
</file>

<file path=xl/sharedStrings.xml><?xml version="1.0" encoding="utf-8"?>
<sst xmlns="http://schemas.openxmlformats.org/spreadsheetml/2006/main" count="1811" uniqueCount="188">
  <si>
    <t>토사</t>
    <phoneticPr fontId="3" type="noConversion"/>
  </si>
  <si>
    <t>구분</t>
    <phoneticPr fontId="21" type="noConversion"/>
  </si>
  <si>
    <t>단</t>
    <phoneticPr fontId="21" type="noConversion"/>
  </si>
  <si>
    <t>번호</t>
    <phoneticPr fontId="3" type="noConversion"/>
  </si>
  <si>
    <t>공수</t>
    <phoneticPr fontId="3" type="noConversion"/>
  </si>
  <si>
    <t>풍화암</t>
    <phoneticPr fontId="3" type="noConversion"/>
  </si>
  <si>
    <t>연암</t>
    <phoneticPr fontId="3" type="noConversion"/>
  </si>
  <si>
    <t>경암</t>
    <phoneticPr fontId="3" type="noConversion"/>
  </si>
  <si>
    <t>계</t>
    <phoneticPr fontId="99" type="noConversion"/>
  </si>
  <si>
    <t>자유장</t>
    <phoneticPr fontId="99" type="noConversion"/>
  </si>
  <si>
    <t>정착장</t>
    <phoneticPr fontId="99" type="noConversion"/>
  </si>
  <si>
    <t>평균길이</t>
    <phoneticPr fontId="99" type="noConversion"/>
  </si>
  <si>
    <t>자유장</t>
    <phoneticPr fontId="99" type="noConversion"/>
  </si>
  <si>
    <t>공    종</t>
    <phoneticPr fontId="3" type="noConversion"/>
  </si>
  <si>
    <t xml:space="preserve">  산    출    근    거</t>
    <phoneticPr fontId="3" type="noConversion"/>
  </si>
  <si>
    <t>합  계</t>
    <phoneticPr fontId="3" type="noConversion"/>
  </si>
  <si>
    <t xml:space="preserve">   - 토사천공</t>
    <phoneticPr fontId="3" type="noConversion"/>
  </si>
  <si>
    <t>=</t>
    <phoneticPr fontId="99" type="noConversion"/>
  </si>
  <si>
    <t>m</t>
    <phoneticPr fontId="99" type="noConversion"/>
  </si>
  <si>
    <t>=</t>
    <phoneticPr fontId="99" type="noConversion"/>
  </si>
  <si>
    <t>m</t>
    <phoneticPr fontId="99" type="noConversion"/>
  </si>
  <si>
    <t>계</t>
    <phoneticPr fontId="99" type="noConversion"/>
  </si>
  <si>
    <t xml:space="preserve">   - 풍화암천공</t>
    <phoneticPr fontId="3" type="noConversion"/>
  </si>
  <si>
    <t>m</t>
    <phoneticPr fontId="99" type="noConversion"/>
  </si>
  <si>
    <t>계</t>
    <phoneticPr fontId="99" type="noConversion"/>
  </si>
  <si>
    <t xml:space="preserve">   - 연암천공</t>
    <phoneticPr fontId="3" type="noConversion"/>
  </si>
  <si>
    <t xml:space="preserve">   - 경암천공</t>
    <phoneticPr fontId="3" type="noConversion"/>
  </si>
  <si>
    <t>2.케이싱 설치</t>
    <phoneticPr fontId="3" type="noConversion"/>
  </si>
  <si>
    <t>토사구간</t>
    <phoneticPr fontId="99" type="noConversion"/>
  </si>
  <si>
    <t>3.  PC 강선제작설치
(12.7MM, 여유장 1.5m)</t>
    <phoneticPr fontId="3" type="noConversion"/>
  </si>
  <si>
    <t>- 평균길이로 산정 -</t>
    <phoneticPr fontId="21" type="noConversion"/>
  </si>
  <si>
    <t>공</t>
    <phoneticPr fontId="99" type="noConversion"/>
  </si>
  <si>
    <t>4. 그라우팅액 주입</t>
    <phoneticPr fontId="3" type="noConversion"/>
  </si>
  <si>
    <t>번호</t>
    <phoneticPr fontId="21" type="noConversion"/>
  </si>
  <si>
    <r>
      <t>m</t>
    </r>
    <r>
      <rPr>
        <vertAlign val="superscript"/>
        <sz val="8"/>
        <rFont val="돋움체"/>
        <family val="3"/>
        <charset val="129"/>
      </rPr>
      <t>3</t>
    </r>
    <phoneticPr fontId="99" type="noConversion"/>
  </si>
  <si>
    <t>Kg</t>
    <phoneticPr fontId="99" type="noConversion"/>
  </si>
  <si>
    <t>개소</t>
    <phoneticPr fontId="99" type="noConversion"/>
  </si>
  <si>
    <t>포</t>
    <phoneticPr fontId="99" type="noConversion"/>
  </si>
  <si>
    <t xml:space="preserve"> 시멘트량과 동일</t>
    <phoneticPr fontId="3" type="noConversion"/>
  </si>
  <si>
    <t xml:space="preserve"> </t>
    <phoneticPr fontId="3" type="noConversion"/>
  </si>
  <si>
    <t>평균길이 =</t>
    <phoneticPr fontId="21" type="noConversion"/>
  </si>
  <si>
    <t>토 질</t>
  </si>
  <si>
    <t>재 료</t>
  </si>
  <si>
    <t>압축강도</t>
  </si>
  <si>
    <t>시멘트(kg)</t>
  </si>
  <si>
    <t>벤토나이트(kg)</t>
  </si>
  <si>
    <t>물(ℓ)</t>
  </si>
  <si>
    <t>(kgf/㎠)</t>
  </si>
  <si>
    <t>점 성 토</t>
  </si>
  <si>
    <t>사 질 토</t>
  </si>
  <si>
    <t>사 력</t>
  </si>
  <si>
    <t>시멘트 체적(ℓ)</t>
  </si>
  <si>
    <t>구 분</t>
  </si>
  <si>
    <t>이 토 량</t>
  </si>
  <si>
    <t>사 토 량</t>
  </si>
  <si>
    <t>사질, 사력토, 호박돌, 풍화암</t>
  </si>
  <si>
    <t xml:space="preserve">  (1) 1단</t>
    <phoneticPr fontId="3" type="noConversion"/>
  </si>
  <si>
    <t xml:space="preserve">  (2) 2단</t>
    <phoneticPr fontId="99" type="noConversion"/>
  </si>
  <si>
    <t>회</t>
    <phoneticPr fontId="99" type="noConversion"/>
  </si>
  <si>
    <t>8. 장비조립 및 해체</t>
    <phoneticPr fontId="3" type="noConversion"/>
  </si>
  <si>
    <t>9. 시멘트량</t>
    <phoneticPr fontId="3" type="noConversion"/>
  </si>
  <si>
    <t>10. 시멘트 운반</t>
    <phoneticPr fontId="3" type="noConversion"/>
  </si>
  <si>
    <t>7. PC강선제거</t>
    <phoneticPr fontId="3" type="noConversion"/>
  </si>
  <si>
    <t>m</t>
    <phoneticPr fontId="21" type="noConversion"/>
  </si>
  <si>
    <t>공    종</t>
    <phoneticPr fontId="3" type="noConversion"/>
  </si>
  <si>
    <t xml:space="preserve">  산    출    근    거</t>
    <phoneticPr fontId="3" type="noConversion"/>
  </si>
  <si>
    <t>합  계</t>
    <phoneticPr fontId="3" type="noConversion"/>
  </si>
  <si>
    <t>SCW공</t>
    <phoneticPr fontId="3" type="noConversion"/>
  </si>
  <si>
    <t>1.SCW 천공 및 주입</t>
    <phoneticPr fontId="3" type="noConversion"/>
  </si>
  <si>
    <t>전체둘레</t>
    <phoneticPr fontId="21" type="noConversion"/>
  </si>
  <si>
    <t>1) SCW 공수</t>
    <phoneticPr fontId="21" type="noConversion"/>
  </si>
  <si>
    <t>=</t>
    <phoneticPr fontId="99" type="noConversion"/>
  </si>
  <si>
    <t>공</t>
    <phoneticPr fontId="21" type="noConversion"/>
  </si>
  <si>
    <t>평균길이 =</t>
    <phoneticPr fontId="21" type="noConversion"/>
  </si>
  <si>
    <t>m</t>
    <phoneticPr fontId="99" type="noConversion"/>
  </si>
  <si>
    <t>2) SCW 공수</t>
    <phoneticPr fontId="21" type="noConversion"/>
  </si>
  <si>
    <t>3) SCW 공수</t>
    <phoneticPr fontId="21" type="noConversion"/>
  </si>
  <si>
    <t>4) SCW 공수</t>
    <phoneticPr fontId="21" type="noConversion"/>
  </si>
  <si>
    <t>(㎥당)</t>
    <phoneticPr fontId="21" type="noConversion"/>
  </si>
  <si>
    <t>1~20</t>
    <phoneticPr fontId="21" type="noConversion"/>
  </si>
  <si>
    <t>20~80</t>
    <phoneticPr fontId="21" type="noConversion"/>
  </si>
  <si>
    <t>60~120</t>
    <phoneticPr fontId="21" type="noConversion"/>
  </si>
  <si>
    <t>(1) 점성토</t>
    <phoneticPr fontId="21" type="noConversion"/>
  </si>
  <si>
    <t>=</t>
    <phoneticPr fontId="99" type="noConversion"/>
  </si>
  <si>
    <t>포</t>
    <phoneticPr fontId="99" type="noConversion"/>
  </si>
  <si>
    <t>ton</t>
    <phoneticPr fontId="99" type="noConversion"/>
  </si>
  <si>
    <r>
      <t>m</t>
    </r>
    <r>
      <rPr>
        <vertAlign val="superscript"/>
        <sz val="8"/>
        <rFont val="돋움체"/>
        <family val="3"/>
        <charset val="129"/>
      </rPr>
      <t>3</t>
    </r>
    <phoneticPr fontId="99" type="noConversion"/>
  </si>
  <si>
    <t>(2) 사질토</t>
    <phoneticPr fontId="21" type="noConversion"/>
  </si>
  <si>
    <t>(2) 합계</t>
    <phoneticPr fontId="21" type="noConversion"/>
  </si>
  <si>
    <t>- H-PILE(H-300x300x10x15)</t>
    <phoneticPr fontId="21" type="noConversion"/>
  </si>
  <si>
    <t>본</t>
    <phoneticPr fontId="99" type="noConversion"/>
  </si>
  <si>
    <t>계</t>
    <phoneticPr fontId="21" type="noConversion"/>
  </si>
  <si>
    <t>3.사토처리비</t>
    <phoneticPr fontId="3" type="noConversion"/>
  </si>
  <si>
    <t>시멘트 페이시트 체적(ℓ)</t>
    <phoneticPr fontId="21" type="noConversion"/>
  </si>
  <si>
    <t xml:space="preserve"> - 발생 이토는 액성상태로 발생되므로 물을 배수시키고 고체상태로 만든 
   후 사토 처리한다.</t>
    <phoneticPr fontId="21" type="noConversion"/>
  </si>
  <si>
    <t xml:space="preserve"> - 토질별 이토 발생량은 치환대상 토량에 대해 실트 및 점성토에서는 50%
   사질․호박돌․풍화암층은 35%가 발생하는 것으로 본다.(Soil Cement 공법
   표준적산자료 참조)</t>
    <phoneticPr fontId="21" type="noConversion"/>
  </si>
  <si>
    <t>1) 이토 및 사토 수량산출</t>
    <phoneticPr fontId="21" type="noConversion"/>
  </si>
  <si>
    <t>수직 1m당 굴착면적</t>
    <phoneticPr fontId="21" type="noConversion"/>
  </si>
  <si>
    <t>=</t>
    <phoneticPr fontId="21" type="noConversion"/>
  </si>
  <si>
    <t>(치환대상토 수직 1m당)</t>
    <phoneticPr fontId="21" type="noConversion"/>
  </si>
  <si>
    <t>비고</t>
    <phoneticPr fontId="21" type="noConversion"/>
  </si>
  <si>
    <t>2) 사토량</t>
    <phoneticPr fontId="21" type="noConversion"/>
  </si>
  <si>
    <t>=</t>
    <phoneticPr fontId="99" type="noConversion"/>
  </si>
  <si>
    <t>(3) 계</t>
    <phoneticPr fontId="21" type="noConversion"/>
  </si>
  <si>
    <r>
      <t>m</t>
    </r>
    <r>
      <rPr>
        <vertAlign val="superscript"/>
        <sz val="8"/>
        <rFont val="돋움체"/>
        <family val="3"/>
        <charset val="129"/>
      </rPr>
      <t>3</t>
    </r>
    <phoneticPr fontId="99" type="noConversion"/>
  </si>
  <si>
    <t>4. 띠장 설치부 Con'c 따내기</t>
    <phoneticPr fontId="3" type="noConversion"/>
  </si>
  <si>
    <t>- 띠장 설치 1m당 =</t>
    <phoneticPr fontId="21" type="noConversion"/>
  </si>
  <si>
    <t>m</t>
    <phoneticPr fontId="99" type="noConversion"/>
  </si>
  <si>
    <t>5. 파일드라이버 
조립 및 해체</t>
    <phoneticPr fontId="3" type="noConversion"/>
  </si>
  <si>
    <t>- 연장(L) ÷ 100m/1회</t>
    <phoneticPr fontId="21" type="noConversion"/>
  </si>
  <si>
    <t>회</t>
    <phoneticPr fontId="21" type="noConversion"/>
  </si>
  <si>
    <t>6. 믹서플랜트 
조립 및 해체</t>
    <phoneticPr fontId="3" type="noConversion"/>
  </si>
  <si>
    <t>- 연장(L) ÷ 200m/1회</t>
    <phoneticPr fontId="21" type="noConversion"/>
  </si>
  <si>
    <t>15) SCW 천공 L&gt;28m</t>
    <phoneticPr fontId="21" type="noConversion"/>
  </si>
  <si>
    <t>14) SCW 천공 18≤L&lt;28m</t>
    <phoneticPr fontId="21" type="noConversion"/>
  </si>
  <si>
    <t>앵커 전체</t>
    <phoneticPr fontId="21" type="noConversion"/>
  </si>
  <si>
    <t>할증포함2%</t>
    <phoneticPr fontId="21" type="noConversion"/>
  </si>
  <si>
    <t xml:space="preserve">④ 풍화토 천공 15≤N≤30 </t>
    <phoneticPr fontId="21" type="noConversion"/>
  </si>
  <si>
    <t>① 점성토 천공 N&lt;15</t>
    <phoneticPr fontId="21" type="noConversion"/>
  </si>
  <si>
    <t>② 사질토 천공 N&lt;15</t>
    <phoneticPr fontId="21" type="noConversion"/>
  </si>
  <si>
    <t xml:space="preserve">③ 사질토 천공 15≤N≤30 </t>
    <phoneticPr fontId="21" type="noConversion"/>
  </si>
  <si>
    <t xml:space="preserve">⑤ 풍화토 천공 30≤N&lt;50 </t>
    <phoneticPr fontId="21" type="noConversion"/>
  </si>
  <si>
    <t>⑥ 풍화암 천공</t>
    <phoneticPr fontId="3" type="noConversion"/>
  </si>
  <si>
    <t>2.H-PILE 건입</t>
    <phoneticPr fontId="3" type="noConversion"/>
  </si>
  <si>
    <t>⑦ 풍화암 천공</t>
    <phoneticPr fontId="3" type="noConversion"/>
  </si>
  <si>
    <t xml:space="preserve">⑥ 풍화토 천공 30≤N&lt;50 </t>
    <phoneticPr fontId="3" type="noConversion"/>
  </si>
  <si>
    <t xml:space="preserve">⑤ 풍화토 천공 15≤N≤30 </t>
    <phoneticPr fontId="21" type="noConversion"/>
  </si>
  <si>
    <t xml:space="preserve">④ 사질토 천공 15≤N≤30 </t>
    <phoneticPr fontId="3" type="noConversion"/>
  </si>
  <si>
    <t>③ 사질토 천공 N&lt;15</t>
    <phoneticPr fontId="21" type="noConversion"/>
  </si>
  <si>
    <t xml:space="preserve">② 점성토 천공 15≤N≤30 </t>
    <phoneticPr fontId="21" type="noConversion"/>
  </si>
  <si>
    <t>⑧ 호박돌 천공</t>
    <phoneticPr fontId="3" type="noConversion"/>
  </si>
  <si>
    <r>
      <t>전체m</t>
    </r>
    <r>
      <rPr>
        <vertAlign val="superscript"/>
        <sz val="8"/>
        <rFont val="돋움"/>
        <family val="3"/>
        <charset val="129"/>
      </rPr>
      <t>3</t>
    </r>
    <phoneticPr fontId="21" type="noConversion"/>
  </si>
  <si>
    <t>총 합계</t>
    <phoneticPr fontId="21" type="noConversion"/>
  </si>
  <si>
    <t>강선</t>
    <phoneticPr fontId="21" type="noConversion"/>
  </si>
  <si>
    <t>개수</t>
    <phoneticPr fontId="21" type="noConversion"/>
  </si>
  <si>
    <t>6. 지압판 설치 및 철거</t>
    <phoneticPr fontId="3" type="noConversion"/>
  </si>
  <si>
    <t>6가닥</t>
    <phoneticPr fontId="21" type="noConversion"/>
  </si>
  <si>
    <t xml:space="preserve">  (3) 3단</t>
    <phoneticPr fontId="99" type="noConversion"/>
  </si>
  <si>
    <t xml:space="preserve">  (4) 4단</t>
    <phoneticPr fontId="99" type="noConversion"/>
  </si>
  <si>
    <t>6가닥</t>
    <phoneticPr fontId="21" type="noConversion"/>
  </si>
  <si>
    <t>- H-PILE(H-300x305x15x15)</t>
    <phoneticPr fontId="21" type="noConversion"/>
  </si>
  <si>
    <t>- H-PILE(H-350x350x12x19)</t>
    <phoneticPr fontId="21" type="noConversion"/>
  </si>
  <si>
    <t>4+906</t>
    <phoneticPr fontId="21" type="noConversion"/>
  </si>
  <si>
    <t xml:space="preserve">  (5) 5단</t>
    <phoneticPr fontId="99" type="noConversion"/>
  </si>
  <si>
    <t xml:space="preserve">  (4) 4단</t>
    <phoneticPr fontId="99" type="noConversion"/>
  </si>
  <si>
    <t xml:space="preserve">  (3) 3단</t>
    <phoneticPr fontId="99" type="noConversion"/>
  </si>
  <si>
    <t>2) SCW 천공 L&lt;18m</t>
    <phoneticPr fontId="21" type="noConversion"/>
  </si>
  <si>
    <t>3) SCW 주입</t>
    <phoneticPr fontId="21" type="noConversion"/>
  </si>
  <si>
    <t>4+706</t>
    <phoneticPr fontId="21" type="noConversion"/>
  </si>
  <si>
    <t>4+722</t>
    <phoneticPr fontId="21" type="noConversion"/>
  </si>
  <si>
    <t>4+740, 4+777.631</t>
    <phoneticPr fontId="21" type="noConversion"/>
  </si>
  <si>
    <t>4+800</t>
    <phoneticPr fontId="21" type="noConversion"/>
  </si>
  <si>
    <t>4+810.72</t>
    <phoneticPr fontId="21" type="noConversion"/>
  </si>
  <si>
    <t>4+831.75</t>
    <phoneticPr fontId="21" type="noConversion"/>
  </si>
  <si>
    <t>4+849.75</t>
    <phoneticPr fontId="21" type="noConversion"/>
  </si>
  <si>
    <t>4+867.75</t>
    <phoneticPr fontId="21" type="noConversion"/>
  </si>
  <si>
    <t>4+884</t>
    <phoneticPr fontId="21" type="noConversion"/>
  </si>
  <si>
    <t>4+926</t>
    <phoneticPr fontId="21" type="noConversion"/>
  </si>
  <si>
    <t>4+946</t>
    <phoneticPr fontId="21" type="noConversion"/>
  </si>
  <si>
    <t>4+966</t>
    <phoneticPr fontId="21" type="noConversion"/>
  </si>
  <si>
    <t xml:space="preserve">  (1) 1단</t>
    <phoneticPr fontId="99" type="noConversion"/>
  </si>
  <si>
    <t xml:space="preserve">  (2) 2단</t>
    <phoneticPr fontId="99" type="noConversion"/>
  </si>
  <si>
    <t xml:space="preserve">  (3) 3단</t>
    <phoneticPr fontId="3" type="noConversion"/>
  </si>
  <si>
    <t xml:space="preserve">  (3) 3단</t>
    <phoneticPr fontId="99" type="noConversion"/>
  </si>
  <si>
    <t xml:space="preserve">  (4) 4단</t>
    <phoneticPr fontId="99" type="noConversion"/>
  </si>
  <si>
    <t xml:space="preserve">  (5) 5단</t>
    <phoneticPr fontId="99" type="noConversion"/>
  </si>
  <si>
    <t xml:space="preserve">  (6) 6단</t>
    <phoneticPr fontId="99" type="noConversion"/>
  </si>
  <si>
    <t xml:space="preserve">  (1) 1단</t>
    <phoneticPr fontId="99" type="noConversion"/>
  </si>
  <si>
    <t xml:space="preserve">  (4) 4단</t>
    <phoneticPr fontId="3" type="noConversion"/>
  </si>
  <si>
    <t xml:space="preserve">  (5) 5단</t>
    <phoneticPr fontId="3" type="noConversion"/>
  </si>
  <si>
    <t xml:space="preserve">  (7) 7단</t>
    <phoneticPr fontId="99" type="noConversion"/>
  </si>
  <si>
    <t xml:space="preserve">  (2) 2단</t>
    <phoneticPr fontId="3" type="noConversion"/>
  </si>
  <si>
    <t>-</t>
    <phoneticPr fontId="21" type="noConversion"/>
  </si>
  <si>
    <t>⑧ 연암 천공</t>
    <phoneticPr fontId="3" type="noConversion"/>
  </si>
  <si>
    <t xml:space="preserve"> ANCHOR공</t>
    <phoneticPr fontId="3" type="noConversion"/>
  </si>
  <si>
    <t>1. ANCHOR
천공</t>
    <phoneticPr fontId="3" type="noConversion"/>
  </si>
  <si>
    <t>정수지</t>
    <phoneticPr fontId="21" type="noConversion"/>
  </si>
  <si>
    <t>저수조</t>
    <phoneticPr fontId="21" type="noConversion"/>
  </si>
  <si>
    <t>3가닥</t>
    <phoneticPr fontId="21" type="noConversion"/>
  </si>
  <si>
    <t>5. ANCHOR
인장</t>
    <phoneticPr fontId="3" type="noConversion"/>
  </si>
  <si>
    <t>어스앙카 제원</t>
    <phoneticPr fontId="21" type="noConversion"/>
  </si>
  <si>
    <r>
      <rPr>
        <sz val="10"/>
        <rFont val="맑은 고딕"/>
        <family val="3"/>
        <charset val="129"/>
      </rPr>
      <t>단수</t>
    </r>
    <phoneticPr fontId="21" type="noConversion"/>
  </si>
  <si>
    <r>
      <rPr>
        <sz val="10"/>
        <rFont val="맑은 고딕"/>
        <family val="3"/>
        <charset val="129"/>
      </rPr>
      <t>재료</t>
    </r>
    <phoneticPr fontId="21" type="noConversion"/>
  </si>
  <si>
    <r>
      <rPr>
        <sz val="10"/>
        <rFont val="맑은 고딕"/>
        <family val="3"/>
        <charset val="129"/>
      </rPr>
      <t>자유장</t>
    </r>
    <r>
      <rPr>
        <sz val="10"/>
        <rFont val="Arial Narrow"/>
        <family val="2"/>
      </rPr>
      <t>(m)</t>
    </r>
    <phoneticPr fontId="21" type="noConversion"/>
  </si>
  <si>
    <r>
      <rPr>
        <sz val="10"/>
        <rFont val="맑은 고딕"/>
        <family val="3"/>
        <charset val="129"/>
      </rPr>
      <t>정착장</t>
    </r>
    <r>
      <rPr>
        <sz val="10"/>
        <rFont val="Arial Narrow"/>
        <family val="2"/>
      </rPr>
      <t>(m)</t>
    </r>
    <phoneticPr fontId="21" type="noConversion"/>
  </si>
  <si>
    <r>
      <rPr>
        <sz val="10"/>
        <rFont val="맑은 고딕"/>
        <family val="3"/>
        <charset val="129"/>
      </rPr>
      <t>여유장</t>
    </r>
    <r>
      <rPr>
        <sz val="10"/>
        <rFont val="Arial Narrow"/>
        <family val="2"/>
      </rPr>
      <t>(m)</t>
    </r>
    <phoneticPr fontId="21" type="noConversion"/>
  </si>
  <si>
    <r>
      <rPr>
        <sz val="10"/>
        <rFont val="맑은 고딕"/>
        <family val="3"/>
        <charset val="129"/>
      </rPr>
      <t>총길이</t>
    </r>
    <r>
      <rPr>
        <sz val="10"/>
        <rFont val="Arial Narrow"/>
        <family val="2"/>
      </rPr>
      <t>(m)</t>
    </r>
    <phoneticPr fontId="21" type="noConversion"/>
  </si>
  <si>
    <r>
      <t xml:space="preserve">P.S </t>
    </r>
    <r>
      <rPr>
        <sz val="10"/>
        <rFont val="맑은 고딕"/>
        <family val="3"/>
        <charset val="129"/>
      </rPr>
      <t>강연선</t>
    </r>
    <r>
      <rPr>
        <sz val="10"/>
        <rFont val="Arial Narrow"/>
        <family val="2"/>
      </rPr>
      <t>(Φ12.7mm x 4EA)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</si>
</sst>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7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_ * #,##0_ ;_ * &quot;₩&quot;&quot;₩&quot;&quot;₩&quot;&quot;₩&quot;&quot;₩&quot;\-#,##0_ ;_ * &quot;-&quot;_ ;_ @_ "/>
    <numFmt numFmtId="181" formatCode="0.00_);[Red]\(0.00\)"/>
    <numFmt numFmtId="184" formatCode="&quot;L=&quot;0.00&quot;m&quot;"/>
    <numFmt numFmtId="191" formatCode="#,##0.00_ "/>
    <numFmt numFmtId="192" formatCode="0.00_ "/>
    <numFmt numFmtId="193" formatCode="0_ "/>
    <numFmt numFmtId="195" formatCode="#,##0_ "/>
    <numFmt numFmtId="199" formatCode="0\ &quot;본&quot;"/>
    <numFmt numFmtId="202" formatCode="0.0_ "/>
    <numFmt numFmtId="203" formatCode="0.00\ &quot;m&quot;"/>
    <numFmt numFmtId="204" formatCode="0.000_ "/>
    <numFmt numFmtId="205" formatCode="_-* #,##0.000_-;\-* #,##0.000_-;_-* &quot;-&quot;???_-;_-@_-"/>
    <numFmt numFmtId="207" formatCode="0.000\ &quot;ton&quot;"/>
    <numFmt numFmtId="208" formatCode="0.0_);[Red]\(0.0\)"/>
    <numFmt numFmtId="209" formatCode="yy&quot;₩&quot;/mm&quot;₩&quot;/dd"/>
    <numFmt numFmtId="21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1" formatCode="&quot;₩&quot;\!\$#,##0_);[Red]&quot;₩&quot;\!\(&quot;₩&quot;\!\$#,##0&quot;₩&quot;\!\)"/>
    <numFmt numFmtId="212" formatCode="#,##0;&quot;-&quot;#,##0"/>
    <numFmt numFmtId="213" formatCode="#.00"/>
    <numFmt numFmtId="214" formatCode="0.000"/>
    <numFmt numFmtId="215" formatCode="_-* #,##0.000_-;\-* #,##0.000_-;_-* &quot;-&quot;_-;_-@_-"/>
    <numFmt numFmtId="216" formatCode="_-* #,##0.00_-;\-* #,##0.00_-;_-* &quot;-&quot;_-;_-@_-"/>
    <numFmt numFmtId="217" formatCode="_-* #,##0.0_-;\-* #,##0.0_-;_-* &quot;-&quot;_-;_-@_-"/>
    <numFmt numFmtId="218" formatCode="0.0"/>
    <numFmt numFmtId="219" formatCode="@&quot; LINE&quot;"/>
    <numFmt numFmtId="220" formatCode="#."/>
    <numFmt numFmtId="221" formatCode="0.000\ "/>
    <numFmt numFmtId="222" formatCode="#,##0.0####"/>
    <numFmt numFmtId="223" formatCode="&quot;  &quot;@"/>
    <numFmt numFmtId="224" formatCode="0.00\ &quot;)&quot;"/>
    <numFmt numFmtId="225" formatCode="0.00\ &quot;)]&quot;"/>
    <numFmt numFmtId="226" formatCode="&quot;₩&quot;#,##0.00;\!\-&quot;₩&quot;#,##0.00"/>
    <numFmt numFmtId="227" formatCode="&quot;₩&quot;#,##0.00;&quot;₩&quot;\!\!\-&quot;₩&quot;#,##0.00"/>
    <numFmt numFmtId="228" formatCode="0.00_);[Red]&quot;₩&quot;\!\(0.00&quot;₩&quot;\!\)"/>
    <numFmt numFmtId="229" formatCode="\_x0000_;;"/>
    <numFmt numFmtId="230" formatCode="#,##0."/>
    <numFmt numFmtId="231" formatCode="0.000\ &quot;²&quot;"/>
    <numFmt numFmtId="232" formatCode="&quot;(&quot;\ 0.00"/>
    <numFmt numFmtId="233" formatCode="&quot;[(&quot;\ 0.00"/>
    <numFmt numFmtId="234" formatCode="_ * #,##0_ ;_ * &quot;₩&quot;\!\-#,##0_ ;_ * &quot;-&quot;_ ;_ @_ "/>
    <numFmt numFmtId="235" formatCode="#,##0.0"/>
    <numFmt numFmtId="236" formatCode="%#.00"/>
    <numFmt numFmtId="237" formatCode="\$#.00"/>
    <numFmt numFmtId="238" formatCode="\$#."/>
    <numFmt numFmtId="239" formatCode="_ * #,##0.0000000_ ;_ * \-#,##0.0000000_ ;_ * &quot;-&quot;_ ;_ @_ "/>
    <numFmt numFmtId="240" formatCode="0,###,###"/>
    <numFmt numFmtId="241" formatCode="&quot;$&quot;#,##0.00_);[Red]\(&quot;$&quot;#,##0.00\)"/>
    <numFmt numFmtId="242" formatCode="0.##"/>
    <numFmt numFmtId="243" formatCode="m\o\n\th\ d\,\ yyyy"/>
    <numFmt numFmtId="244" formatCode="&quot;$&quot;#,##0.00;;"/>
    <numFmt numFmtId="245" formatCode="_ * #,##0.000000_ ;_ * \-#,##0.000000_ ;_ * &quot;-&quot;_ ;_ @_ "/>
    <numFmt numFmtId="246" formatCode="0\ &quot;EA&quot;"/>
    <numFmt numFmtId="247" formatCode="_-[$€-2]* #,##0.00_-;\-[$€-2]* #,##0.00_-;_-[$€-2]* &quot;-&quot;??_-"/>
    <numFmt numFmtId="248" formatCode="General_)"/>
    <numFmt numFmtId="249" formatCode="&quot;Fr.&quot;\ #,##0;[Red]&quot;Fr.&quot;\ \-#,##0"/>
    <numFmt numFmtId="250" formatCode="&quot;Fr.&quot;\ #,##0.00;[Red]&quot;Fr.&quot;\ \-#,##0.00"/>
    <numFmt numFmtId="251" formatCode="&quot;₩&quot;#,##0.00;&quot;₩&quot;&quot;₩&quot;\-#,##0.00"/>
    <numFmt numFmtId="252" formatCode="&quot;$&quot;#,##0.00"/>
    <numFmt numFmtId="253" formatCode="_*\ ??_-"/>
    <numFmt numFmtId="254" formatCode="0.0_)"/>
    <numFmt numFmtId="255" formatCode="0\ &quot;t&quot;"/>
    <numFmt numFmtId="257" formatCode="0.000_);[Red]\(0.000\)"/>
    <numFmt numFmtId="258" formatCode="0.0&quot;M&quot;"/>
    <numFmt numFmtId="259" formatCode="0&quot;포대&quot;"/>
    <numFmt numFmtId="260" formatCode="0.0&quot; ton&quot;"/>
    <numFmt numFmtId="261" formatCode="_-* #,##0_-;\-* #,##0_-;_-* &quot;-&quot;???_-;_-@_-"/>
    <numFmt numFmtId="262" formatCode="0.000\ &quot;㎥/m&quot;"/>
    <numFmt numFmtId="263" formatCode="0\ &quot;%&quot;"/>
    <numFmt numFmtId="267" formatCode="mm&quot;월&quot;\ dd&quot;일&quot;"/>
    <numFmt numFmtId="268" formatCode="0.00000000"/>
    <numFmt numFmtId="269" formatCode="#,##0.00000"/>
    <numFmt numFmtId="270" formatCode="[Red]&quot;@ &quot;#,##0_ ;[Red]&quot;@ &quot;\-#,##0\ "/>
    <numFmt numFmtId="271" formatCode="0.0000000"/>
    <numFmt numFmtId="272" formatCode="0.0000%"/>
    <numFmt numFmtId="273" formatCode="0.000%"/>
    <numFmt numFmtId="274" formatCode="#,##0.00&quot;?_);\(#,##0.00&quot;&quot;?&quot;\)"/>
    <numFmt numFmtId="275" formatCode="0.00000%"/>
    <numFmt numFmtId="276" formatCode="0.000000%"/>
    <numFmt numFmtId="277" formatCode="0.0%;[Red]\-0.0%"/>
    <numFmt numFmtId="278" formatCode="0.00%;[Red]\-0.00%"/>
    <numFmt numFmtId="279" formatCode="#,##0.#####\ ;[Red]\-#,##0.#####\ "/>
    <numFmt numFmtId="280" formatCode="#,##0\ ;[Red]\-#,##0\ "/>
    <numFmt numFmtId="281" formatCode="#,##0&quot; &quot;;[Red]&quot;△&quot;#,##0&quot; &quot;"/>
    <numFmt numFmtId="282" formatCode="* #,##0&quot; &quot;;[Red]* &quot;△&quot;#,##0&quot; &quot;;* @"/>
    <numFmt numFmtId="283" formatCode="#,##0.####;[Red]&quot;△&quot;#,##0.####"/>
    <numFmt numFmtId="284" formatCode="#,##0.00##;[Red]&quot;△&quot;#,##0.00##"/>
    <numFmt numFmtId="285" formatCode="_-&quot;₩&quot;* #,##0_-;&quot;-\&quot;* #,##0_-;_-&quot;₩&quot;* \-_-;_-@_-"/>
    <numFmt numFmtId="286" formatCode="_-\\* #,##0_-;&quot;-\&quot;* #,##0_-;_-\\* \-_-;_-@_-"/>
    <numFmt numFmtId="287" formatCode="#,##0.000000"/>
    <numFmt numFmtId="288" formatCode="&quot;L = &quot;0.00\ &quot;m&quot;"/>
  </numFmts>
  <fonts count="142">
    <font>
      <sz val="12"/>
      <name val="바탕체"/>
      <family val="1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sz val="14"/>
      <name val="Terminal"/>
      <family val="3"/>
      <charset val="129"/>
    </font>
    <font>
      <sz val="8"/>
      <name val="굴림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0"/>
      <name val="Times New Roman"/>
      <family val="1"/>
    </font>
    <font>
      <b/>
      <sz val="11"/>
      <name val="Helv"/>
      <family val="2"/>
    </font>
    <font>
      <sz val="12"/>
      <name val="Arial"/>
      <family val="2"/>
    </font>
    <font>
      <sz val="9"/>
      <name val="돋움"/>
      <family val="3"/>
      <charset val="129"/>
    </font>
    <font>
      <sz val="10"/>
      <name val="MS Sans Serif"/>
      <family val="2"/>
    </font>
    <font>
      <sz val="12"/>
      <name val="굴림체"/>
      <family val="3"/>
      <charset val="129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Courier New"/>
      <family val="3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name val="돋움체"/>
      <family val="3"/>
      <charset val="129"/>
    </font>
    <font>
      <b/>
      <sz val="14"/>
      <color indexed="12"/>
      <name val="바탕체"/>
      <family val="1"/>
      <charset val="129"/>
    </font>
    <font>
      <u/>
      <sz val="11"/>
      <color indexed="36"/>
      <name val="한양그래픽"/>
      <family val="1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sz val="11"/>
      <color indexed="8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9"/>
      <name val="바탕체"/>
      <family val="1"/>
      <charset val="129"/>
    </font>
    <font>
      <sz val="10"/>
      <name val="바탕체"/>
      <family val="1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sz val="9"/>
      <name val="굴림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Helv"/>
      <family val="2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name val="궁서(English)"/>
      <family val="3"/>
      <charset val="129"/>
    </font>
    <font>
      <sz val="10"/>
      <name val="돋움체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sz val="12"/>
      <name val="휴먼옛체"/>
      <family val="1"/>
      <charset val="129"/>
    </font>
    <font>
      <b/>
      <u/>
      <sz val="16"/>
      <name val="굴림체"/>
      <family val="3"/>
      <charset val="129"/>
    </font>
    <font>
      <u/>
      <sz val="9"/>
      <color indexed="12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sz val="10"/>
      <name val="Univers (WN)"/>
      <family val="2"/>
    </font>
    <font>
      <b/>
      <sz val="10"/>
      <name val="Arial"/>
      <family val="2"/>
    </font>
    <font>
      <b/>
      <i/>
      <sz val="12"/>
      <name val="Times New Roman"/>
      <family val="1"/>
    </font>
    <font>
      <sz val="7"/>
      <name val="Small Fonts"/>
      <family val="2"/>
    </font>
    <font>
      <sz val="12"/>
      <name val="Helv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sz val="8"/>
      <color indexed="32"/>
      <name val="Arial"/>
      <family val="2"/>
    </font>
    <font>
      <sz val="8"/>
      <name val="돋움체"/>
      <family val="3"/>
      <charset val="129"/>
    </font>
    <font>
      <sz val="8"/>
      <name val="굴림"/>
      <family val="3"/>
      <charset val="129"/>
    </font>
    <font>
      <b/>
      <sz val="8"/>
      <name val="돋움체"/>
      <family val="3"/>
      <charset val="129"/>
    </font>
    <font>
      <vertAlign val="superscript"/>
      <sz val="8"/>
      <name val="돋움체"/>
      <family val="3"/>
      <charset val="129"/>
    </font>
    <font>
      <sz val="8"/>
      <color indexed="10"/>
      <name val="돋움체"/>
      <family val="3"/>
      <charset val="129"/>
    </font>
    <font>
      <b/>
      <sz val="8"/>
      <name val="돋움"/>
      <family val="3"/>
      <charset val="129"/>
    </font>
    <font>
      <vertAlign val="superscript"/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color rgb="FFFF0000"/>
      <name val="돋움"/>
      <family val="3"/>
      <charset val="129"/>
    </font>
    <font>
      <sz val="8"/>
      <color rgb="FFFF0000"/>
      <name val="돋움체"/>
      <family val="3"/>
      <charset val="129"/>
    </font>
    <font>
      <sz val="8"/>
      <color rgb="FF000000"/>
      <name val="돋움체"/>
      <family val="3"/>
      <charset val="129"/>
    </font>
    <font>
      <sz val="10"/>
      <color indexed="19"/>
      <name val="돋움체"/>
      <family val="3"/>
      <charset val="129"/>
    </font>
    <font>
      <sz val="1"/>
      <color indexed="16"/>
      <name val="Courier"/>
      <family val="3"/>
    </font>
    <font>
      <b/>
      <u/>
      <sz val="16"/>
      <name val="돋움"/>
      <family val="3"/>
      <charset val="129"/>
    </font>
    <font>
      <sz val="10"/>
      <name val="Geneva"/>
      <family val="2"/>
    </font>
    <font>
      <sz val="10"/>
      <name val="한양신명조"/>
      <family val="1"/>
      <charset val="129"/>
    </font>
    <font>
      <sz val="12"/>
      <color indexed="24"/>
      <name val="바탕체"/>
      <family val="1"/>
      <charset val="129"/>
    </font>
    <font>
      <i/>
      <outline/>
      <shadow/>
      <u/>
      <sz val="1"/>
      <color indexed="24"/>
      <name val="Courier"/>
      <family val="3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u/>
      <sz val="8"/>
      <color indexed="12"/>
      <name val="Times New Roman"/>
      <family val="1"/>
    </font>
    <font>
      <sz val="12"/>
      <name val="Arial Narrow"/>
      <family val="2"/>
    </font>
    <font>
      <sz val="12"/>
      <name val="맑은 고딕"/>
      <family val="2"/>
      <charset val="129"/>
    </font>
    <font>
      <sz val="10"/>
      <name val="Arial Narrow"/>
      <family val="2"/>
    </font>
    <font>
      <sz val="10"/>
      <name val="맑은 고딕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58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804">
    <xf numFmtId="0" fontId="0" fillId="0" borderId="0">
      <alignment vertical="center"/>
    </xf>
    <xf numFmtId="24" fontId="32" fillId="0" borderId="0" applyFont="0" applyFill="0" applyBorder="0" applyAlignment="0" applyProtection="0"/>
    <xf numFmtId="209" fontId="27" fillId="0" borderId="0" applyNumberFormat="0" applyFont="0" applyFill="0" applyBorder="0" applyAlignment="0" applyProtection="0"/>
    <xf numFmtId="210" fontId="32" fillId="0" borderId="0" applyNumberFormat="0" applyFont="0" applyFill="0" applyBorder="0" applyAlignment="0" applyProtection="0"/>
    <xf numFmtId="211" fontId="32" fillId="0" borderId="0" applyFont="0" applyFill="0" applyBorder="0" applyAlignment="0" applyProtection="0"/>
    <xf numFmtId="209" fontId="27" fillId="0" borderId="0" applyNumberFormat="0" applyFont="0" applyFill="0" applyBorder="0" applyAlignment="0" applyProtection="0"/>
    <xf numFmtId="210" fontId="32" fillId="0" borderId="0" applyNumberFormat="0" applyFont="0" applyFill="0" applyBorder="0" applyAlignment="0" applyProtection="0"/>
    <xf numFmtId="0" fontId="25" fillId="0" borderId="0" applyFont="0" applyFill="0" applyBorder="0" applyAlignment="0" applyProtection="0"/>
    <xf numFmtId="0" fontId="1" fillId="0" borderId="0"/>
    <xf numFmtId="0" fontId="1" fillId="0" borderId="0"/>
    <xf numFmtId="0" fontId="33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4" fillId="0" borderId="0"/>
    <xf numFmtId="177" fontId="35" fillId="0" borderId="1">
      <alignment vertical="center"/>
    </xf>
    <xf numFmtId="212" fontId="1" fillId="0" borderId="0">
      <alignment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3" fontId="36" fillId="0" borderId="2">
      <alignment horizontal="right" vertical="center"/>
    </xf>
    <xf numFmtId="2" fontId="36" fillId="0" borderId="2">
      <alignment horizontal="right" vertical="center"/>
    </xf>
    <xf numFmtId="0" fontId="1" fillId="0" borderId="3">
      <alignment horizont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2" fontId="36" fillId="0" borderId="2">
      <alignment horizontal="right" vertical="center"/>
    </xf>
    <xf numFmtId="0" fontId="4" fillId="2" borderId="0" applyNumberFormat="0" applyBorder="0" applyAlignment="0" applyProtection="0">
      <alignment vertical="center"/>
    </xf>
    <xf numFmtId="0" fontId="105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5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05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5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05" fillId="3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5" fillId="3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5" fillId="3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5" fillId="3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05" fillId="3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05" fillId="4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05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05" fillId="4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6" fillId="43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06" fillId="4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6" fillId="4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6" fillId="4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6" fillId="4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6" fillId="4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06" fillId="4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6" fillId="5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6" fillId="5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06" fillId="5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6" fillId="53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06" fillId="5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7" fillId="22" borderId="4" applyNumberFormat="0" applyAlignment="0" applyProtection="0">
      <alignment vertical="center"/>
    </xf>
    <xf numFmtId="0" fontId="108" fillId="55" borderId="55" applyNumberFormat="0" applyAlignment="0" applyProtection="0">
      <alignment vertical="center"/>
    </xf>
    <xf numFmtId="213" fontId="37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2" fillId="0" borderId="0"/>
    <xf numFmtId="0" fontId="39" fillId="0" borderId="5" applyBorder="0">
      <alignment horizontal="distributed"/>
      <protection locked="0"/>
    </xf>
    <xf numFmtId="0" fontId="24" fillId="0" borderId="0"/>
    <xf numFmtId="0" fontId="8" fillId="4" borderId="0" applyNumberFormat="0" applyBorder="0" applyAlignment="0" applyProtection="0">
      <alignment vertical="center"/>
    </xf>
    <xf numFmtId="0" fontId="109" fillId="56" borderId="0" applyNumberFormat="0" applyBorder="0" applyAlignment="0" applyProtection="0">
      <alignment vertical="center"/>
    </xf>
    <xf numFmtId="0" fontId="37" fillId="0" borderId="0">
      <protection locked="0"/>
    </xf>
    <xf numFmtId="3" fontId="32" fillId="0" borderId="6">
      <alignment horizontal="center"/>
    </xf>
    <xf numFmtId="208" fontId="27" fillId="0" borderId="0" applyFill="0" applyBorder="0">
      <alignment horizontal="center" vertical="center"/>
    </xf>
    <xf numFmtId="195" fontId="27" fillId="0" borderId="7" applyFill="0" applyBorder="0">
      <alignment horizontal="center" vertical="center"/>
      <protection locked="0"/>
    </xf>
    <xf numFmtId="214" fontId="27" fillId="0" borderId="8" applyFill="0" applyBorder="0">
      <alignment horizontal="center"/>
      <protection locked="0"/>
    </xf>
    <xf numFmtId="215" fontId="27" fillId="0" borderId="8" applyFill="0" applyBorder="0">
      <alignment horizontal="center"/>
      <protection locked="0"/>
    </xf>
    <xf numFmtId="191" fontId="27" fillId="0" borderId="9">
      <alignment horizontal="center"/>
      <protection locked="0"/>
    </xf>
    <xf numFmtId="216" fontId="27" fillId="0" borderId="9">
      <alignment horizontal="center"/>
      <protection locked="0"/>
    </xf>
    <xf numFmtId="217" fontId="27" fillId="0" borderId="9">
      <alignment horizontal="center"/>
      <protection locked="0"/>
    </xf>
    <xf numFmtId="216" fontId="27" fillId="0" borderId="9">
      <alignment horizontal="center"/>
      <protection locked="0"/>
    </xf>
    <xf numFmtId="218" fontId="27" fillId="0" borderId="10" applyFill="0" applyBorder="0">
      <alignment horizontal="center" vertical="center"/>
      <protection locked="0"/>
    </xf>
    <xf numFmtId="0" fontId="37" fillId="0" borderId="0">
      <protection locked="0"/>
    </xf>
    <xf numFmtId="0" fontId="40" fillId="0" borderId="0" applyProtection="0"/>
    <xf numFmtId="0" fontId="41" fillId="0" borderId="0" applyNumberFormat="0" applyFill="0" applyBorder="0" applyAlignment="0" applyProtection="0">
      <alignment vertical="top"/>
      <protection locked="0"/>
    </xf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219" fontId="43" fillId="0" borderId="11">
      <alignment horizontal="center" vertical="center"/>
    </xf>
    <xf numFmtId="177" fontId="26" fillId="0" borderId="12">
      <alignment vertical="center"/>
    </xf>
    <xf numFmtId="0" fontId="4" fillId="7" borderId="13" applyNumberFormat="0" applyFont="0" applyAlignment="0" applyProtection="0">
      <alignment vertical="center"/>
    </xf>
    <xf numFmtId="0" fontId="105" fillId="57" borderId="56" applyNumberFormat="0" applyFont="0" applyAlignment="0" applyProtection="0">
      <alignment vertical="center"/>
    </xf>
    <xf numFmtId="0" fontId="44" fillId="7" borderId="13" applyNumberFormat="0" applyFont="0" applyAlignment="0" applyProtection="0">
      <alignment vertical="center"/>
    </xf>
    <xf numFmtId="0" fontId="44" fillId="7" borderId="13" applyNumberFormat="0" applyFont="0" applyAlignment="0" applyProtection="0">
      <alignment vertical="center"/>
    </xf>
    <xf numFmtId="0" fontId="44" fillId="7" borderId="13" applyNumberFormat="0" applyFont="0" applyAlignment="0" applyProtection="0">
      <alignment vertical="center"/>
    </xf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220" fontId="45" fillId="0" borderId="0">
      <protection locked="0"/>
    </xf>
    <xf numFmtId="9" fontId="46" fillId="23" borderId="0" applyFill="0" applyBorder="0" applyProtection="0">
      <alignment horizontal="right"/>
    </xf>
    <xf numFmtId="10" fontId="46" fillId="0" borderId="0" applyFill="0" applyBorder="0" applyProtection="0">
      <alignment horizontal="right"/>
    </xf>
    <xf numFmtId="0" fontId="9" fillId="12" borderId="0" applyNumberFormat="0" applyBorder="0" applyAlignment="0" applyProtection="0">
      <alignment vertical="center"/>
    </xf>
    <xf numFmtId="0" fontId="110" fillId="58" borderId="0" applyNumberFormat="0" applyBorder="0" applyAlignment="0" applyProtection="0">
      <alignment vertical="center"/>
    </xf>
    <xf numFmtId="0" fontId="47" fillId="0" borderId="0"/>
    <xf numFmtId="49" fontId="39" fillId="0" borderId="14" applyFill="0" applyBorder="0">
      <alignment horizontal="center" vertical="center"/>
      <protection locked="0"/>
    </xf>
    <xf numFmtId="0" fontId="48" fillId="0" borderId="0" applyNumberFormat="0" applyFont="0" applyFill="0" applyBorder="0" applyProtection="0">
      <alignment horizontal="centerContinuous" vertical="center"/>
    </xf>
    <xf numFmtId="204" fontId="48" fillId="0" borderId="0" applyFill="0" applyBorder="0" applyProtection="0">
      <alignment horizontal="centerContinuous" vertical="center"/>
    </xf>
    <xf numFmtId="193" fontId="48" fillId="0" borderId="0" applyNumberFormat="0" applyFont="0" applyFill="0" applyBorder="0" applyProtection="0">
      <alignment horizontal="centerContinuous"/>
    </xf>
    <xf numFmtId="0" fontId="49" fillId="0" borderId="0" applyNumberFormat="0" applyFont="0" applyFill="0" applyBorder="0" applyProtection="0">
      <alignment horizontal="centerContinuous" vertical="center"/>
    </xf>
    <xf numFmtId="193" fontId="48" fillId="0" borderId="0" applyNumberFormat="0" applyFont="0" applyFill="0" applyBorder="0" applyProtection="0">
      <alignment horizontal="centerContinuous" vertical="center"/>
    </xf>
    <xf numFmtId="195" fontId="50" fillId="0" borderId="15">
      <alignment vertical="center"/>
    </xf>
    <xf numFmtId="0" fontId="10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" fillId="24" borderId="16" applyNumberFormat="0" applyAlignment="0" applyProtection="0">
      <alignment vertical="center"/>
    </xf>
    <xf numFmtId="0" fontId="112" fillId="59" borderId="57" applyNumberFormat="0" applyAlignment="0" applyProtection="0">
      <alignment vertical="center"/>
    </xf>
    <xf numFmtId="0" fontId="51" fillId="0" borderId="0" applyProtection="0">
      <alignment vertical="center"/>
      <protection locked="0"/>
    </xf>
    <xf numFmtId="193" fontId="52" fillId="0" borderId="17" applyFont="0" applyFill="0" applyBorder="0" applyAlignment="0" applyProtection="0">
      <alignment vertical="center"/>
    </xf>
    <xf numFmtId="204" fontId="52" fillId="0" borderId="17" applyFont="0" applyFill="0" applyBorder="0" applyAlignment="0" applyProtection="0">
      <alignment vertical="center"/>
    </xf>
    <xf numFmtId="0" fontId="53" fillId="0" borderId="1" applyNumberFormat="0">
      <alignment horizontal="center" vertical="center"/>
    </xf>
    <xf numFmtId="193" fontId="48" fillId="0" borderId="0" applyFont="0" applyFill="0" applyBorder="0" applyProtection="0">
      <alignment horizontal="centerContinuous" vertical="center"/>
    </xf>
    <xf numFmtId="0" fontId="54" fillId="0" borderId="0">
      <alignment vertical="center"/>
    </xf>
    <xf numFmtId="1" fontId="48" fillId="0" borderId="0" applyFont="0" applyFill="0" applyBorder="0" applyProtection="0">
      <alignment horizontal="centerContinuous" vertical="center"/>
    </xf>
    <xf numFmtId="218" fontId="48" fillId="0" borderId="0" applyFont="0" applyFill="0" applyBorder="0" applyProtection="0">
      <alignment horizontal="centerContinuous" vertical="center"/>
    </xf>
    <xf numFmtId="214" fontId="48" fillId="0" borderId="0" applyFont="0" applyFill="0" applyBorder="0" applyProtection="0">
      <alignment horizontal="centerContinuous" vertical="center"/>
    </xf>
    <xf numFmtId="221" fontId="26" fillId="0" borderId="0" applyFont="0" applyFill="0" applyBorder="0" applyAlignment="0" applyProtection="0">
      <alignment vertical="center"/>
    </xf>
    <xf numFmtId="221" fontId="48" fillId="0" borderId="15" applyFont="0" applyFill="0" applyBorder="0" applyProtection="0">
      <alignment horizontal="right" vertical="center"/>
      <protection locked="0"/>
    </xf>
    <xf numFmtId="41" fontId="4" fillId="0" borderId="0" applyFont="0" applyFill="0" applyBorder="0" applyAlignment="0" applyProtection="0">
      <alignment vertical="center"/>
    </xf>
    <xf numFmtId="41" fontId="105" fillId="0" borderId="0" applyFont="0" applyFill="0" applyBorder="0" applyAlignment="0" applyProtection="0">
      <alignment vertical="center"/>
    </xf>
    <xf numFmtId="222" fontId="27" fillId="0" borderId="0" applyFont="0" applyFill="0" applyBorder="0" applyAlignment="0" applyProtection="0"/>
    <xf numFmtId="0" fontId="55" fillId="0" borderId="0"/>
    <xf numFmtId="0" fontId="1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6" fillId="0" borderId="18"/>
    <xf numFmtId="0" fontId="57" fillId="0" borderId="14" applyBorder="0">
      <alignment horizontal="distributed" vertical="center"/>
      <protection locked="0"/>
    </xf>
    <xf numFmtId="0" fontId="12" fillId="0" borderId="19" applyNumberFormat="0" applyFill="0" applyAlignment="0" applyProtection="0">
      <alignment vertical="center"/>
    </xf>
    <xf numFmtId="0" fontId="113" fillId="0" borderId="58" applyNumberFormat="0" applyFill="0" applyAlignment="0" applyProtection="0">
      <alignment vertical="center"/>
    </xf>
    <xf numFmtId="223" fontId="49" fillId="0" borderId="1" applyBorder="0">
      <alignment vertical="center"/>
    </xf>
    <xf numFmtId="0" fontId="13" fillId="0" borderId="20" applyNumberFormat="0" applyFill="0" applyAlignment="0" applyProtection="0">
      <alignment vertical="center"/>
    </xf>
    <xf numFmtId="0" fontId="114" fillId="0" borderId="59" applyNumberFormat="0" applyFill="0" applyAlignment="0" applyProtection="0">
      <alignment vertical="center"/>
    </xf>
    <xf numFmtId="224" fontId="31" fillId="0" borderId="0" applyFill="0" applyBorder="0">
      <alignment horizontal="centerContinuous"/>
    </xf>
    <xf numFmtId="225" fontId="31" fillId="0" borderId="0" applyFill="0" applyBorder="0">
      <alignment horizontal="centerContinuous"/>
    </xf>
    <xf numFmtId="212" fontId="58" fillId="0" borderId="0" applyFont="0" applyFill="0" applyBorder="0" applyAlignment="0" applyProtection="0"/>
    <xf numFmtId="226" fontId="22" fillId="0" borderId="0" applyFont="0" applyFill="0" applyBorder="0" applyAlignment="0" applyProtection="0"/>
    <xf numFmtId="226" fontId="2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226" fontId="22" fillId="0" borderId="0" applyFont="0" applyFill="0" applyBorder="0" applyAlignment="0" applyProtection="0"/>
    <xf numFmtId="181" fontId="59" fillId="0" borderId="0" applyFont="0" applyFill="0" applyBorder="0" applyAlignment="0" applyProtection="0"/>
    <xf numFmtId="227" fontId="22" fillId="0" borderId="0" applyFont="0" applyFill="0" applyBorder="0" applyAlignment="0" applyProtection="0"/>
    <xf numFmtId="226" fontId="22" fillId="0" borderId="0" applyFont="0" applyFill="0" applyBorder="0" applyAlignment="0" applyProtection="0"/>
    <xf numFmtId="226" fontId="22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228" fontId="59" fillId="0" borderId="0" applyFont="0" applyFill="0" applyBorder="0" applyAlignment="0" applyProtection="0"/>
    <xf numFmtId="228" fontId="59" fillId="0" borderId="0" applyFont="0" applyFill="0" applyBorder="0" applyAlignment="0" applyProtection="0"/>
    <xf numFmtId="228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228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228" fontId="59" fillId="0" borderId="0" applyFont="0" applyFill="0" applyBorder="0" applyAlignment="0" applyProtection="0"/>
    <xf numFmtId="228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228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229" fontId="58" fillId="0" borderId="0" applyFont="0" applyFill="0" applyBorder="0" applyAlignment="0" applyProtection="0"/>
    <xf numFmtId="0" fontId="60" fillId="0" borderId="0">
      <alignment vertical="center"/>
    </xf>
    <xf numFmtId="193" fontId="48" fillId="0" borderId="0" applyNumberFormat="0" applyFont="0" applyFill="0" applyBorder="0" applyProtection="0">
      <alignment vertical="center"/>
    </xf>
    <xf numFmtId="0" fontId="14" fillId="9" borderId="4" applyNumberFormat="0" applyAlignment="0" applyProtection="0">
      <alignment vertical="center"/>
    </xf>
    <xf numFmtId="0" fontId="115" fillId="60" borderId="55" applyNumberFormat="0" applyAlignment="0" applyProtection="0">
      <alignment vertical="center"/>
    </xf>
    <xf numFmtId="4" fontId="37" fillId="0" borderId="0">
      <protection locked="0"/>
    </xf>
    <xf numFmtId="0" fontId="2" fillId="0" borderId="0"/>
    <xf numFmtId="230" fontId="37" fillId="0" borderId="0">
      <protection locked="0"/>
    </xf>
    <xf numFmtId="231" fontId="61" fillId="0" borderId="0" applyFill="0" applyBorder="0">
      <alignment horizontal="centerContinuous"/>
    </xf>
    <xf numFmtId="0" fontId="15" fillId="0" borderId="0" applyNumberFormat="0" applyFill="0" applyBorder="0" applyAlignment="0" applyProtection="0">
      <alignment vertical="center"/>
    </xf>
    <xf numFmtId="0" fontId="16" fillId="0" borderId="21" applyNumberFormat="0" applyFill="0" applyAlignment="0" applyProtection="0">
      <alignment vertical="center"/>
    </xf>
    <xf numFmtId="0" fontId="116" fillId="0" borderId="60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17" fillId="0" borderId="61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18" fillId="0" borderId="62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20" fillId="61" borderId="0" applyNumberFormat="0" applyBorder="0" applyAlignment="0" applyProtection="0">
      <alignment vertical="center"/>
    </xf>
    <xf numFmtId="232" fontId="31" fillId="0" borderId="0" applyFill="0" applyBorder="0">
      <alignment horizontal="centerContinuous"/>
    </xf>
    <xf numFmtId="233" fontId="31" fillId="0" borderId="0" applyFill="0" applyBorder="0">
      <alignment horizontal="centerContinuous"/>
    </xf>
    <xf numFmtId="0" fontId="1" fillId="0" borderId="0"/>
    <xf numFmtId="0" fontId="20" fillId="22" borderId="24" applyNumberFormat="0" applyAlignment="0" applyProtection="0">
      <alignment vertical="center"/>
    </xf>
    <xf numFmtId="0" fontId="121" fillId="55" borderId="63" applyNumberFormat="0" applyAlignment="0" applyProtection="0">
      <alignment vertical="center"/>
    </xf>
    <xf numFmtId="0" fontId="26" fillId="0" borderId="12">
      <alignment horizontal="center" vertical="center"/>
    </xf>
    <xf numFmtId="220" fontId="45" fillId="0" borderId="0">
      <protection locked="0"/>
    </xf>
    <xf numFmtId="220" fontId="45" fillId="0" borderId="0">
      <protection locked="0"/>
    </xf>
    <xf numFmtId="234" fontId="1" fillId="0" borderId="25">
      <alignment horizontal="center" vertical="center"/>
    </xf>
    <xf numFmtId="177" fontId="1" fillId="0" borderId="0" applyNumberFormat="0" applyFont="0" applyFill="0" applyBorder="0" applyProtection="0">
      <alignment vertical="center"/>
    </xf>
    <xf numFmtId="217" fontId="1" fillId="0" borderId="1"/>
    <xf numFmtId="235" fontId="1" fillId="23" borderId="0" applyFill="0" applyBorder="0" applyProtection="0">
      <alignment horizontal="right"/>
    </xf>
    <xf numFmtId="177" fontId="62" fillId="0" borderId="0"/>
    <xf numFmtId="0" fontId="1" fillId="0" borderId="0" applyFont="0" applyFill="0" applyBorder="0" applyAlignment="0" applyProtection="0"/>
    <xf numFmtId="0" fontId="63" fillId="0" borderId="0">
      <alignment horizontal="center" vertical="center"/>
    </xf>
    <xf numFmtId="0" fontId="26" fillId="0" borderId="1" applyNumberFormat="0" applyFont="0" applyFill="0" applyAlignment="0" applyProtection="0"/>
    <xf numFmtId="220" fontId="45" fillId="0" borderId="0">
      <protection locked="0"/>
    </xf>
    <xf numFmtId="220" fontId="45" fillId="0" borderId="0">
      <protection locked="0"/>
    </xf>
    <xf numFmtId="0" fontId="1" fillId="0" borderId="0" applyFont="0" applyFill="0" applyBorder="0" applyAlignment="0" applyProtection="0"/>
    <xf numFmtId="236" fontId="37" fillId="0" borderId="0">
      <protection locked="0"/>
    </xf>
    <xf numFmtId="0" fontId="27" fillId="0" borderId="0"/>
    <xf numFmtId="0" fontId="105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3" fillId="0" borderId="0"/>
    <xf numFmtId="0" fontId="105" fillId="0" borderId="0">
      <alignment vertical="center"/>
    </xf>
    <xf numFmtId="0" fontId="44" fillId="0" borderId="0">
      <alignment vertical="center"/>
    </xf>
    <xf numFmtId="0" fontId="4" fillId="0" borderId="0">
      <alignment vertical="center"/>
    </xf>
    <xf numFmtId="0" fontId="105" fillId="0" borderId="0">
      <alignment vertical="center"/>
    </xf>
    <xf numFmtId="0" fontId="27" fillId="0" borderId="0">
      <alignment vertical="center"/>
    </xf>
    <xf numFmtId="0" fontId="27" fillId="0" borderId="0"/>
    <xf numFmtId="0" fontId="27" fillId="0" borderId="0"/>
    <xf numFmtId="0" fontId="2" fillId="0" borderId="0"/>
    <xf numFmtId="0" fontId="27" fillId="0" borderId="0"/>
    <xf numFmtId="0" fontId="26" fillId="0" borderId="0"/>
    <xf numFmtId="0" fontId="26" fillId="0" borderId="0" applyProtection="0"/>
    <xf numFmtId="0" fontId="64" fillId="0" borderId="0" applyNumberFormat="0" applyFill="0" applyBorder="0" applyAlignment="0" applyProtection="0">
      <alignment vertical="top"/>
      <protection locked="0"/>
    </xf>
    <xf numFmtId="0" fontId="37" fillId="0" borderId="26">
      <protection locked="0"/>
    </xf>
    <xf numFmtId="237" fontId="37" fillId="0" borderId="0">
      <protection locked="0"/>
    </xf>
    <xf numFmtId="238" fontId="37" fillId="0" borderId="0">
      <protection locked="0"/>
    </xf>
    <xf numFmtId="176" fontId="65" fillId="0" borderId="0" applyFont="0" applyFill="0" applyBorder="0" applyAlignment="0" applyProtection="0"/>
    <xf numFmtId="0" fontId="66" fillId="0" borderId="0" applyFont="0" applyFill="0" applyBorder="0" applyAlignment="0" applyProtection="0"/>
    <xf numFmtId="178" fontId="6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32" fillId="0" borderId="0"/>
    <xf numFmtId="178" fontId="67" fillId="0" borderId="0" applyFont="0" applyFill="0" applyBorder="0" applyAlignment="0" applyProtection="0"/>
    <xf numFmtId="0" fontId="66" fillId="0" borderId="0" applyFont="0" applyFill="0" applyBorder="0" applyAlignment="0" applyProtection="0"/>
    <xf numFmtId="179" fontId="65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25" fillId="23" borderId="0" applyBorder="0" applyAlignment="0" applyProtection="0"/>
    <xf numFmtId="49" fontId="68" fillId="25" borderId="0" applyBorder="0">
      <alignment horizontal="right"/>
    </xf>
    <xf numFmtId="0" fontId="69" fillId="0" borderId="0"/>
    <xf numFmtId="0" fontId="27" fillId="0" borderId="0" applyFill="0" applyBorder="0" applyAlignment="0"/>
    <xf numFmtId="0" fontId="70" fillId="0" borderId="0"/>
    <xf numFmtId="0" fontId="68" fillId="26" borderId="1">
      <alignment horizontal="center"/>
    </xf>
    <xf numFmtId="0" fontId="71" fillId="27" borderId="27" applyNumberFormat="0" applyBorder="0" applyAlignment="0">
      <alignment horizontal="left" wrapText="1"/>
    </xf>
    <xf numFmtId="4" fontId="37" fillId="0" borderId="0">
      <protection locked="0"/>
    </xf>
    <xf numFmtId="38" fontId="25" fillId="0" borderId="0" applyFont="0" applyFill="0" applyBorder="0" applyAlignment="0" applyProtection="0"/>
    <xf numFmtId="239" fontId="49" fillId="0" borderId="0"/>
    <xf numFmtId="0" fontId="25" fillId="0" borderId="0" applyFont="0" applyFill="0" applyBorder="0" applyAlignment="0" applyProtection="0"/>
    <xf numFmtId="240" fontId="1" fillId="0" borderId="0">
      <protection locked="0"/>
    </xf>
    <xf numFmtId="0" fontId="61" fillId="25" borderId="0"/>
    <xf numFmtId="0" fontId="72" fillId="25" borderId="0" applyNumberFormat="0" applyFill="0" applyBorder="0"/>
    <xf numFmtId="0" fontId="73" fillId="25" borderId="0" applyNumberFormat="0" applyFill="0" applyBorder="0"/>
    <xf numFmtId="0" fontId="74" fillId="25" borderId="0" applyNumberFormat="0" applyFill="0" applyBorder="0"/>
    <xf numFmtId="0" fontId="75" fillId="0" borderId="0" applyNumberFormat="0" applyAlignment="0">
      <alignment horizontal="left"/>
    </xf>
    <xf numFmtId="0" fontId="76" fillId="26" borderId="28" applyFont="0" applyBorder="0">
      <alignment horizontal="centerContinuous" vertical="center"/>
    </xf>
    <xf numFmtId="241" fontId="77" fillId="25" borderId="29" applyBorder="0"/>
    <xf numFmtId="0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237" fontId="37" fillId="0" borderId="0">
      <protection locked="0"/>
    </xf>
    <xf numFmtId="0" fontId="2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" fillId="0" borderId="0" applyFont="0" applyFill="0" applyBorder="0" applyAlignment="0" applyProtection="0"/>
    <xf numFmtId="242" fontId="1" fillId="0" borderId="0">
      <protection locked="0"/>
    </xf>
    <xf numFmtId="0" fontId="28" fillId="0" borderId="0"/>
    <xf numFmtId="0" fontId="25" fillId="0" borderId="0"/>
    <xf numFmtId="243" fontId="37" fillId="0" borderId="0">
      <protection locked="0"/>
    </xf>
    <xf numFmtId="0" fontId="25" fillId="28" borderId="30" applyBorder="0"/>
    <xf numFmtId="244" fontId="25" fillId="28" borderId="31" applyBorder="0">
      <alignment horizontal="center"/>
    </xf>
    <xf numFmtId="245" fontId="49" fillId="0" borderId="0"/>
    <xf numFmtId="246" fontId="61" fillId="0" borderId="0" applyFill="0" applyBorder="0">
      <alignment horizontal="centerContinuous"/>
    </xf>
    <xf numFmtId="0" fontId="78" fillId="0" borderId="0" applyNumberFormat="0" applyAlignment="0">
      <alignment horizontal="left"/>
    </xf>
    <xf numFmtId="247" fontId="27" fillId="0" borderId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9" fillId="0" borderId="0" applyNumberFormat="0" applyFont="0" applyFill="0" applyBorder="0" applyAlignment="0" applyProtection="0"/>
    <xf numFmtId="0" fontId="77" fillId="25" borderId="0"/>
    <xf numFmtId="213" fontId="37" fillId="0" borderId="0">
      <protection locked="0"/>
    </xf>
    <xf numFmtId="180" fontId="1" fillId="0" borderId="0"/>
    <xf numFmtId="38" fontId="77" fillId="23" borderId="0" applyNumberFormat="0" applyBorder="0" applyAlignment="0" applyProtection="0"/>
    <xf numFmtId="3" fontId="49" fillId="0" borderId="12">
      <alignment horizontal="right" vertical="center"/>
    </xf>
    <xf numFmtId="4" fontId="49" fillId="0" borderId="12">
      <alignment horizontal="right" vertical="center"/>
    </xf>
    <xf numFmtId="0" fontId="80" fillId="0" borderId="0">
      <alignment horizontal="left"/>
    </xf>
    <xf numFmtId="0" fontId="81" fillId="0" borderId="32" applyNumberFormat="0" applyAlignment="0" applyProtection="0">
      <alignment horizontal="left" vertical="center"/>
    </xf>
    <xf numFmtId="0" fontId="81" fillId="0" borderId="33">
      <alignment horizontal="left" vertical="center"/>
    </xf>
    <xf numFmtId="0" fontId="82" fillId="29" borderId="34" applyBorder="0" applyAlignment="0"/>
    <xf numFmtId="0" fontId="38" fillId="0" borderId="0">
      <protection locked="0"/>
    </xf>
    <xf numFmtId="0" fontId="38" fillId="0" borderId="0">
      <protection locked="0"/>
    </xf>
    <xf numFmtId="0" fontId="83" fillId="25" borderId="0" applyNumberFormat="0" applyFill="0" applyBorder="0"/>
    <xf numFmtId="220" fontId="38" fillId="0" borderId="0">
      <protection locked="0"/>
    </xf>
    <xf numFmtId="220" fontId="38" fillId="0" borderId="0">
      <protection locked="0"/>
    </xf>
    <xf numFmtId="12" fontId="25" fillId="23" borderId="35" applyNumberFormat="0" applyBorder="0" applyAlignment="0" applyProtection="0">
      <alignment horizontal="center"/>
    </xf>
    <xf numFmtId="0" fontId="84" fillId="0" borderId="0" applyNumberFormat="0" applyFill="0" applyBorder="0" applyAlignment="0" applyProtection="0"/>
    <xf numFmtId="0" fontId="25" fillId="30" borderId="13" applyBorder="0">
      <protection locked="0"/>
    </xf>
    <xf numFmtId="10" fontId="77" fillId="23" borderId="1" applyNumberFormat="0" applyBorder="0" applyAlignment="0" applyProtection="0"/>
    <xf numFmtId="244" fontId="25" fillId="30" borderId="36" applyBorder="0">
      <alignment horizontal="center"/>
      <protection locked="0"/>
    </xf>
    <xf numFmtId="12" fontId="25" fillId="30" borderId="36" applyBorder="0">
      <alignment horizontal="center"/>
      <protection locked="0"/>
    </xf>
    <xf numFmtId="0" fontId="85" fillId="30" borderId="37">
      <alignment horizontal="center" vertical="center"/>
      <protection locked="0"/>
    </xf>
    <xf numFmtId="241" fontId="77" fillId="28" borderId="0" applyBorder="0">
      <protection locked="0"/>
    </xf>
    <xf numFmtId="15" fontId="77" fillId="28" borderId="0" applyBorder="0">
      <protection locked="0"/>
    </xf>
    <xf numFmtId="49" fontId="77" fillId="28" borderId="0" applyBorder="0">
      <protection locked="0"/>
    </xf>
    <xf numFmtId="49" fontId="77" fillId="28" borderId="10" applyNumberFormat="0" applyBorder="0"/>
    <xf numFmtId="0" fontId="61" fillId="28" borderId="36" applyBorder="0">
      <alignment horizontal="left"/>
    </xf>
    <xf numFmtId="0" fontId="61" fillId="30" borderId="0">
      <alignment horizontal="left"/>
    </xf>
    <xf numFmtId="248" fontId="86" fillId="0" borderId="0">
      <alignment horizontal="left"/>
    </xf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0" fontId="29" fillId="0" borderId="38"/>
    <xf numFmtId="249" fontId="32" fillId="0" borderId="0" applyFont="0" applyFill="0" applyBorder="0" applyAlignment="0" applyProtection="0"/>
    <xf numFmtId="250" fontId="32" fillId="0" borderId="0" applyFont="0" applyFill="0" applyBorder="0" applyAlignment="0" applyProtection="0"/>
    <xf numFmtId="214" fontId="53" fillId="0" borderId="0">
      <alignment horizontal="centerContinuous" vertical="center"/>
    </xf>
    <xf numFmtId="37" fontId="87" fillId="0" borderId="0"/>
    <xf numFmtId="0" fontId="25" fillId="0" borderId="0" applyNumberFormat="0" applyFill="0" applyBorder="0" applyAlignment="0" applyProtection="0"/>
    <xf numFmtId="0" fontId="1" fillId="0" borderId="0"/>
    <xf numFmtId="251" fontId="26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88" fillId="0" borderId="0"/>
    <xf numFmtId="0" fontId="25" fillId="0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52" fontId="85" fillId="28" borderId="37">
      <alignment horizontal="center"/>
    </xf>
    <xf numFmtId="0" fontId="25" fillId="25" borderId="36" applyBorder="0">
      <alignment horizontal="center"/>
      <protection locked="0"/>
    </xf>
    <xf numFmtId="236" fontId="37" fillId="0" borderId="0">
      <protection locked="0"/>
    </xf>
    <xf numFmtId="10" fontId="25" fillId="0" borderId="0" applyFont="0" applyFill="0" applyBorder="0" applyAlignment="0" applyProtection="0"/>
    <xf numFmtId="0" fontId="27" fillId="0" borderId="0">
      <protection locked="0"/>
    </xf>
    <xf numFmtId="0" fontId="86" fillId="25" borderId="0"/>
    <xf numFmtId="0" fontId="25" fillId="0" borderId="0"/>
    <xf numFmtId="0" fontId="28" fillId="0" borderId="0"/>
    <xf numFmtId="0" fontId="89" fillId="25" borderId="0"/>
    <xf numFmtId="252" fontId="25" fillId="0" borderId="0"/>
    <xf numFmtId="30" fontId="90" fillId="0" borderId="0" applyNumberFormat="0" applyFill="0" applyBorder="0" applyAlignment="0" applyProtection="0">
      <alignment horizontal="left"/>
    </xf>
    <xf numFmtId="49" fontId="91" fillId="25" borderId="0" applyBorder="0">
      <alignment horizontal="centerContinuous"/>
    </xf>
    <xf numFmtId="253" fontId="31" fillId="0" borderId="39" applyFont="0" applyFill="0" applyBorder="0" applyAlignment="0" applyProtection="0">
      <alignment horizontal="center" vertical="center"/>
    </xf>
    <xf numFmtId="0" fontId="29" fillId="0" borderId="0"/>
    <xf numFmtId="0" fontId="92" fillId="25" borderId="0" applyProtection="0">
      <alignment horizontal="centerContinuous" vertical="center"/>
      <protection hidden="1"/>
    </xf>
    <xf numFmtId="40" fontId="93" fillId="0" borderId="0" applyBorder="0">
      <alignment horizontal="right"/>
    </xf>
    <xf numFmtId="0" fontId="25" fillId="25" borderId="36" applyBorder="0">
      <alignment horizontal="center"/>
    </xf>
    <xf numFmtId="0" fontId="25" fillId="25" borderId="36" applyBorder="0">
      <alignment horizontal="center"/>
    </xf>
    <xf numFmtId="254" fontId="94" fillId="0" borderId="0">
      <alignment horizontal="center"/>
    </xf>
    <xf numFmtId="0" fontId="95" fillId="25" borderId="0">
      <alignment horizontal="centerContinuous"/>
    </xf>
    <xf numFmtId="0" fontId="96" fillId="0" borderId="0" applyFill="0" applyBorder="0" applyProtection="0">
      <alignment horizontal="centerContinuous" vertical="center"/>
    </xf>
    <xf numFmtId="0" fontId="33" fillId="23" borderId="0" applyFill="0" applyBorder="0" applyProtection="0">
      <alignment horizontal="center" vertical="center"/>
    </xf>
    <xf numFmtId="255" fontId="61" fillId="0" borderId="0" applyFill="0" applyBorder="0">
      <alignment horizontal="centerContinuous"/>
    </xf>
    <xf numFmtId="0" fontId="30" fillId="0" borderId="40" applyProtection="0"/>
    <xf numFmtId="241" fontId="68" fillId="25" borderId="0"/>
    <xf numFmtId="49" fontId="97" fillId="25" borderId="0" applyBorder="0">
      <alignment horizontal="right"/>
    </xf>
    <xf numFmtId="0" fontId="21" fillId="0" borderId="3">
      <alignment horizontal="left"/>
    </xf>
    <xf numFmtId="217" fontId="25" fillId="0" borderId="0" applyFont="0" applyFill="0" applyBorder="0" applyAlignment="0" applyProtection="0">
      <alignment vertical="center"/>
    </xf>
    <xf numFmtId="267" fontId="25" fillId="0" borderId="0" applyFont="0" applyFill="0" applyBorder="0" applyAlignment="0" applyProtection="0">
      <alignment vertical="center"/>
    </xf>
    <xf numFmtId="268" fontId="125" fillId="0" borderId="0" applyNumberFormat="0">
      <alignment horizontal="center" vertical="center"/>
      <protection locked="0" hidden="1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" fillId="0" borderId="0" applyFont="0" applyFill="0" applyBorder="0" applyAlignment="0" applyProtection="0"/>
    <xf numFmtId="269" fontId="59" fillId="0" borderId="0" applyFill="0" applyBorder="0" applyProtection="0">
      <alignment vertical="center"/>
    </xf>
    <xf numFmtId="270" fontId="28" fillId="0" borderId="0" applyFill="0" applyBorder="0" applyProtection="0">
      <alignment vertical="center"/>
    </xf>
    <xf numFmtId="270" fontId="28" fillId="0" borderId="0" applyFill="0" applyBorder="0" applyProtection="0">
      <alignment vertical="center"/>
    </xf>
    <xf numFmtId="0" fontId="27" fillId="0" borderId="0" applyFill="0" applyBorder="0" applyProtection="0">
      <alignment vertical="center"/>
    </xf>
    <xf numFmtId="0" fontId="27" fillId="0" borderId="0" applyFill="0" applyBorder="0" applyProtection="0">
      <alignment vertical="center"/>
    </xf>
    <xf numFmtId="0" fontId="26" fillId="0" borderId="0" applyFont="0" applyFill="0" applyBorder="0" applyAlignment="0" applyProtection="0"/>
    <xf numFmtId="0" fontId="27" fillId="0" borderId="0" applyFill="0" applyBorder="0" applyProtection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6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6" fillId="0" borderId="0" applyFont="0" applyFill="0" applyBorder="0" applyAlignment="0" applyProtection="0"/>
    <xf numFmtId="0" fontId="25" fillId="0" borderId="0"/>
    <xf numFmtId="0" fontId="26" fillId="0" borderId="0" applyFont="0" applyFill="0" applyBorder="0" applyAlignment="0" applyProtection="0"/>
    <xf numFmtId="0" fontId="25" fillId="0" borderId="0"/>
    <xf numFmtId="0" fontId="25" fillId="0" borderId="0"/>
    <xf numFmtId="0" fontId="27" fillId="0" borderId="0"/>
    <xf numFmtId="0" fontId="25" fillId="0" borderId="0"/>
    <xf numFmtId="0" fontId="26" fillId="0" borderId="0" applyFont="0" applyFill="0" applyBorder="0" applyAlignment="0" applyProtection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32" fillId="0" borderId="0"/>
    <xf numFmtId="0" fontId="25" fillId="0" borderId="0"/>
    <xf numFmtId="0" fontId="25" fillId="0" borderId="0"/>
    <xf numFmtId="0" fontId="26" fillId="0" borderId="0" applyFont="0" applyFill="0" applyBorder="0" applyAlignment="0" applyProtection="0"/>
    <xf numFmtId="0" fontId="126" fillId="0" borderId="0">
      <protection locked="0"/>
    </xf>
    <xf numFmtId="0" fontId="32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26" fillId="0" borderId="0">
      <protection locked="0"/>
    </xf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 applyFont="0" applyFill="0" applyBorder="0" applyAlignment="0" applyProtection="0"/>
    <xf numFmtId="38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220" fontId="126" fillId="0" borderId="0">
      <protection locked="0"/>
    </xf>
    <xf numFmtId="220" fontId="126" fillId="0" borderId="0">
      <protection locked="0"/>
    </xf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32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38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26" fillId="0" borderId="0">
      <protection locked="0"/>
    </xf>
    <xf numFmtId="0" fontId="126" fillId="0" borderId="0"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5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 applyFont="0" applyFill="0" applyBorder="0" applyAlignment="0" applyProtection="0"/>
    <xf numFmtId="0" fontId="27" fillId="0" borderId="0"/>
    <xf numFmtId="0" fontId="27" fillId="0" borderId="0"/>
    <xf numFmtId="220" fontId="126" fillId="0" borderId="0">
      <protection locked="0"/>
    </xf>
    <xf numFmtId="0" fontId="25" fillId="0" borderId="0"/>
    <xf numFmtId="0" fontId="26" fillId="0" borderId="0" applyFont="0" applyFill="0" applyBorder="0" applyAlignment="0" applyProtection="0"/>
    <xf numFmtId="0" fontId="25" fillId="0" borderId="0"/>
    <xf numFmtId="0" fontId="26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5" fillId="0" borderId="0"/>
    <xf numFmtId="0" fontId="25" fillId="0" borderId="0"/>
    <xf numFmtId="0" fontId="26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" fillId="0" borderId="0" applyFont="0" applyFill="0" applyBorder="0" applyAlignment="0" applyProtection="0"/>
    <xf numFmtId="271" fontId="25" fillId="0" borderId="0" applyFont="0" applyFill="0" applyBorder="0" applyAlignment="0" applyProtection="0">
      <alignment vertical="center"/>
    </xf>
    <xf numFmtId="272" fontId="59" fillId="0" borderId="0">
      <alignment vertical="center"/>
    </xf>
    <xf numFmtId="273" fontId="59" fillId="0" borderId="0" applyFont="0" applyFill="0" applyBorder="0" applyAlignment="0" applyProtection="0">
      <alignment vertical="center"/>
    </xf>
    <xf numFmtId="0" fontId="1" fillId="0" borderId="0" applyFont="0" applyFill="0" applyBorder="0" applyAlignment="0" applyProtection="0"/>
    <xf numFmtId="0" fontId="26" fillId="0" borderId="1">
      <alignment horizontal="left" vertical="center" indent="1"/>
    </xf>
    <xf numFmtId="38" fontId="60" fillId="0" borderId="50" applyNumberFormat="0">
      <alignment horizontal="left" vertical="center"/>
    </xf>
    <xf numFmtId="0" fontId="26" fillId="0" borderId="1">
      <alignment horizontal="left" vertical="center" indent="2"/>
    </xf>
    <xf numFmtId="0" fontId="127" fillId="0" borderId="0" applyNumberFormat="0" applyFont="0" applyAlignment="0">
      <alignment horizontal="centerContinuous"/>
    </xf>
    <xf numFmtId="274" fontId="1" fillId="0" borderId="0">
      <protection locked="0"/>
    </xf>
    <xf numFmtId="3" fontId="3" fillId="0" borderId="44" applyNumberFormat="0" applyFill="0" applyBorder="0" applyProtection="0">
      <alignment horizontal="center"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59" fillId="0" borderId="1" applyNumberFormat="0" applyFont="0" applyFill="0" applyBorder="0" applyProtection="0">
      <alignment horizontal="distributed" vertical="center"/>
    </xf>
    <xf numFmtId="0" fontId="27" fillId="0" borderId="0">
      <protection locked="0"/>
    </xf>
    <xf numFmtId="220" fontId="45" fillId="0" borderId="0">
      <protection locked="0"/>
    </xf>
    <xf numFmtId="275" fontId="59" fillId="0" borderId="0" applyFont="0" applyFill="0" applyBorder="0" applyProtection="0">
      <alignment horizontal="center" vertical="center"/>
    </xf>
    <xf numFmtId="276" fontId="59" fillId="0" borderId="0" applyFont="0" applyFill="0" applyBorder="0" applyProtection="0">
      <alignment horizontal="center" vertical="center"/>
    </xf>
    <xf numFmtId="9" fontId="25" fillId="0" borderId="0" applyFill="0" applyBorder="0" applyAlignment="0" applyProtection="0"/>
    <xf numFmtId="9" fontId="25" fillId="0" borderId="0" applyFill="0" applyBorder="0" applyAlignment="0" applyProtection="0"/>
    <xf numFmtId="9" fontId="25" fillId="0" borderId="0" applyFill="0" applyBorder="0" applyAlignment="0" applyProtection="0"/>
    <xf numFmtId="9" fontId="25" fillId="0" borderId="0" applyFill="0" applyBorder="0" applyAlignment="0" applyProtection="0"/>
    <xf numFmtId="277" fontId="59" fillId="0" borderId="0" applyFont="0" applyFill="0" applyBorder="0" applyAlignment="0" applyProtection="0"/>
    <xf numFmtId="278" fontId="59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277" fontId="59" fillId="0" borderId="0" applyNumberFormat="0" applyFont="0" applyFill="0" applyBorder="0" applyProtection="0">
      <alignment horizontal="centerContinuous" vertical="center"/>
    </xf>
    <xf numFmtId="41" fontId="2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191" fontId="27" fillId="0" borderId="0" applyFill="0" applyBorder="0" applyProtection="0">
      <alignment vertical="center"/>
    </xf>
    <xf numFmtId="191" fontId="27" fillId="0" borderId="0" applyFill="0" applyBorder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38" fontId="55" fillId="0" borderId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28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129" fillId="0" borderId="1">
      <alignment vertical="center"/>
    </xf>
    <xf numFmtId="4" fontId="130" fillId="0" borderId="0" applyFont="0" applyFill="0" applyBorder="0" applyAlignment="0" applyProtection="0"/>
    <xf numFmtId="220" fontId="45" fillId="0" borderId="0">
      <protection locked="0"/>
    </xf>
    <xf numFmtId="216" fontId="25" fillId="0" borderId="0" applyFont="0" applyFill="0" applyBorder="0" applyProtection="0">
      <alignment vertical="center"/>
    </xf>
    <xf numFmtId="38" fontId="59" fillId="0" borderId="0" applyFont="0" applyFill="0" applyBorder="0" applyProtection="0">
      <alignment vertical="center"/>
    </xf>
    <xf numFmtId="220" fontId="45" fillId="0" borderId="0">
      <protection locked="0"/>
    </xf>
    <xf numFmtId="41" fontId="27" fillId="0" borderId="0" applyFont="0" applyFill="0" applyBorder="0" applyAlignment="0" applyProtection="0"/>
    <xf numFmtId="38" fontId="59" fillId="0" borderId="0" applyFont="0" applyFill="0" applyBorder="0" applyAlignment="0" applyProtection="0">
      <alignment vertical="center"/>
    </xf>
    <xf numFmtId="279" fontId="59" fillId="0" borderId="0" applyFont="0" applyFill="0" applyBorder="0" applyAlignment="0" applyProtection="0">
      <alignment vertical="center"/>
    </xf>
    <xf numFmtId="280" fontId="59" fillId="0" borderId="0" applyFont="0" applyFill="0" applyBorder="0" applyAlignment="0" applyProtection="0">
      <alignment vertical="center"/>
    </xf>
    <xf numFmtId="281" fontId="32" fillId="0" borderId="0" applyFont="0" applyFill="0" applyBorder="0" applyAlignment="0" applyProtection="0"/>
    <xf numFmtId="282" fontId="32" fillId="0" borderId="0" applyFont="0" applyFill="0" applyBorder="0" applyAlignment="0" applyProtection="0"/>
    <xf numFmtId="283" fontId="32" fillId="0" borderId="0" applyFont="0" applyFill="0" applyBorder="0" applyAlignment="0" applyProtection="0"/>
    <xf numFmtId="284" fontId="32" fillId="0" borderId="0" applyFont="0" applyFill="0" applyBorder="0" applyAlignment="0" applyProtection="0"/>
    <xf numFmtId="220" fontId="45" fillId="0" borderId="0">
      <protection locked="0"/>
    </xf>
    <xf numFmtId="285" fontId="27" fillId="0" borderId="0" applyFill="0" applyBorder="0" applyProtection="0">
      <alignment vertical="center"/>
    </xf>
    <xf numFmtId="286" fontId="27" fillId="0" borderId="0" applyFill="0" applyBorder="0" applyProtection="0">
      <alignment vertical="center"/>
    </xf>
    <xf numFmtId="220" fontId="45" fillId="0" borderId="0">
      <protection locked="0"/>
    </xf>
    <xf numFmtId="0" fontId="25" fillId="0" borderId="0"/>
    <xf numFmtId="0" fontId="23" fillId="0" borderId="0"/>
    <xf numFmtId="0" fontId="27" fillId="0" borderId="0">
      <alignment vertical="center"/>
    </xf>
    <xf numFmtId="0" fontId="131" fillId="0" borderId="0">
      <protection locked="0"/>
    </xf>
    <xf numFmtId="0" fontId="132" fillId="0" borderId="0" applyFont="0" applyFill="0" applyBorder="0" applyAlignment="0" applyProtection="0"/>
    <xf numFmtId="0" fontId="133" fillId="0" borderId="0" applyFont="0" applyFill="0" applyBorder="0" applyAlignment="0" applyProtection="0"/>
    <xf numFmtId="0" fontId="27" fillId="0" borderId="0">
      <protection locked="0"/>
    </xf>
    <xf numFmtId="0" fontId="13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134" fillId="0" borderId="0" applyFont="0" applyFill="0" applyBorder="0" applyAlignment="0" applyProtection="0"/>
    <xf numFmtId="0" fontId="27" fillId="0" borderId="0">
      <protection locked="0"/>
    </xf>
    <xf numFmtId="0" fontId="13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134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134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34" fillId="0" borderId="0" applyFont="0" applyFill="0" applyBorder="0" applyAlignment="0" applyProtection="0"/>
    <xf numFmtId="0" fontId="66" fillId="0" borderId="0" applyFont="0" applyFill="0" applyBorder="0" applyAlignment="0" applyProtection="0"/>
    <xf numFmtId="37" fontId="134" fillId="0" borderId="0" applyFont="0" applyFill="0" applyBorder="0" applyAlignment="0" applyProtection="0"/>
    <xf numFmtId="0" fontId="69" fillId="0" borderId="0"/>
    <xf numFmtId="0" fontId="135" fillId="0" borderId="0"/>
    <xf numFmtId="0" fontId="66" fillId="0" borderId="0"/>
    <xf numFmtId="0" fontId="134" fillId="0" borderId="0"/>
    <xf numFmtId="0" fontId="69" fillId="0" borderId="0"/>
    <xf numFmtId="0" fontId="66" fillId="0" borderId="0"/>
    <xf numFmtId="0" fontId="69" fillId="0" borderId="0" applyNumberFormat="0"/>
    <xf numFmtId="0" fontId="66" fillId="0" borderId="0"/>
    <xf numFmtId="0" fontId="134" fillId="0" borderId="0"/>
    <xf numFmtId="0" fontId="66" fillId="0" borderId="0"/>
    <xf numFmtId="0" fontId="134" fillId="0" borderId="0"/>
    <xf numFmtId="0" fontId="136" fillId="0" borderId="0"/>
    <xf numFmtId="0" fontId="134" fillId="0" borderId="0"/>
    <xf numFmtId="0" fontId="1" fillId="0" borderId="0" applyFont="0" applyFill="0" applyBorder="0" applyAlignment="0" applyProtection="0"/>
    <xf numFmtId="37" fontId="49" fillId="0" borderId="1">
      <alignment horizontal="center" vertical="distributed"/>
    </xf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0" fontId="27" fillId="0" borderId="38">
      <protection locked="0"/>
    </xf>
    <xf numFmtId="287" fontId="59" fillId="0" borderId="0" applyFill="0" applyBorder="0" applyProtection="0">
      <alignment horizontal="center" vertical="center"/>
    </xf>
    <xf numFmtId="0" fontId="25" fillId="62" borderId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290">
    <xf numFmtId="0" fontId="0" fillId="0" borderId="0" xfId="0">
      <alignment vertical="center"/>
    </xf>
    <xf numFmtId="0" fontId="3" fillId="0" borderId="0" xfId="3320" applyFont="1" applyAlignment="1">
      <alignment vertical="center"/>
    </xf>
    <xf numFmtId="0" fontId="3" fillId="0" borderId="1" xfId="3320" applyFont="1" applyBorder="1" applyAlignment="1">
      <alignment vertical="center"/>
    </xf>
    <xf numFmtId="0" fontId="3" fillId="0" borderId="1" xfId="3320" applyFont="1" applyBorder="1" applyAlignment="1">
      <alignment horizontal="center" vertical="center"/>
    </xf>
    <xf numFmtId="0" fontId="3" fillId="0" borderId="1" xfId="3319" applyFont="1" applyBorder="1" applyAlignment="1">
      <alignment horizontal="center" vertical="center"/>
    </xf>
    <xf numFmtId="0" fontId="122" fillId="0" borderId="1" xfId="3319" applyFont="1" applyBorder="1" applyAlignment="1">
      <alignment horizontal="center" vertical="center"/>
    </xf>
    <xf numFmtId="0" fontId="98" fillId="0" borderId="0" xfId="3320" applyFont="1" applyAlignment="1">
      <alignment vertical="center"/>
    </xf>
    <xf numFmtId="0" fontId="100" fillId="0" borderId="41" xfId="3320" applyFont="1" applyBorder="1" applyAlignment="1">
      <alignment horizontal="left" vertical="center"/>
    </xf>
    <xf numFmtId="0" fontId="98" fillId="0" borderId="8" xfId="3320" applyFont="1" applyBorder="1" applyAlignment="1">
      <alignment vertical="center"/>
    </xf>
    <xf numFmtId="3" fontId="98" fillId="0" borderId="41" xfId="3320" applyNumberFormat="1" applyFont="1" applyBorder="1" applyAlignment="1">
      <alignment horizontal="center" vertical="center"/>
    </xf>
    <xf numFmtId="0" fontId="98" fillId="0" borderId="41" xfId="3320" applyFont="1" applyBorder="1" applyAlignment="1">
      <alignment vertical="center"/>
    </xf>
    <xf numFmtId="0" fontId="100" fillId="0" borderId="8" xfId="3320" applyFont="1" applyBorder="1" applyAlignment="1">
      <alignment horizontal="left" vertical="center" wrapText="1"/>
    </xf>
    <xf numFmtId="0" fontId="100" fillId="0" borderId="0" xfId="3320" applyFont="1" applyAlignment="1">
      <alignment horizontal="left" vertical="center" wrapText="1"/>
    </xf>
    <xf numFmtId="0" fontId="100" fillId="0" borderId="41" xfId="3320" applyFont="1" applyBorder="1" applyAlignment="1">
      <alignment horizontal="left" vertical="center" wrapText="1"/>
    </xf>
    <xf numFmtId="0" fontId="98" fillId="0" borderId="0" xfId="3320" applyFont="1" applyAlignment="1">
      <alignment horizontal="right" vertical="center"/>
    </xf>
    <xf numFmtId="0" fontId="98" fillId="0" borderId="8" xfId="3320" applyFont="1" applyBorder="1" applyAlignment="1">
      <alignment vertical="center" wrapText="1"/>
    </xf>
    <xf numFmtId="0" fontId="98" fillId="0" borderId="0" xfId="3320" applyFont="1" applyAlignment="1">
      <alignment vertical="center" wrapText="1"/>
    </xf>
    <xf numFmtId="0" fontId="98" fillId="0" borderId="41" xfId="3320" applyFont="1" applyBorder="1" applyAlignment="1">
      <alignment vertical="center" wrapText="1"/>
    </xf>
    <xf numFmtId="0" fontId="98" fillId="0" borderId="41" xfId="3320" applyFont="1" applyBorder="1" applyAlignment="1">
      <alignment horizontal="left" vertical="center" wrapText="1"/>
    </xf>
    <xf numFmtId="208" fontId="98" fillId="0" borderId="41" xfId="3320" applyNumberFormat="1" applyFont="1" applyBorder="1" applyAlignment="1">
      <alignment horizontal="center" vertical="center"/>
    </xf>
    <xf numFmtId="0" fontId="98" fillId="0" borderId="41" xfId="3320" applyFont="1" applyBorder="1" applyAlignment="1">
      <alignment horizontal="left" vertical="center"/>
    </xf>
    <xf numFmtId="0" fontId="98" fillId="0" borderId="42" xfId="3320" applyFont="1" applyBorder="1" applyAlignment="1">
      <alignment vertical="center"/>
    </xf>
    <xf numFmtId="0" fontId="98" fillId="0" borderId="43" xfId="3320" applyFont="1" applyBorder="1" applyAlignment="1">
      <alignment vertical="center"/>
    </xf>
    <xf numFmtId="0" fontId="98" fillId="0" borderId="44" xfId="3320" applyFont="1" applyBorder="1" applyAlignment="1">
      <alignment horizontal="left" vertical="center"/>
    </xf>
    <xf numFmtId="208" fontId="98" fillId="0" borderId="44" xfId="3320" applyNumberFormat="1" applyFont="1" applyBorder="1" applyAlignment="1">
      <alignment horizontal="center" vertical="center"/>
    </xf>
    <xf numFmtId="0" fontId="98" fillId="0" borderId="44" xfId="3320" applyFont="1" applyBorder="1" applyAlignment="1">
      <alignment vertical="center"/>
    </xf>
    <xf numFmtId="0" fontId="98" fillId="0" borderId="0" xfId="3320" quotePrefix="1" applyFont="1" applyAlignment="1">
      <alignment vertical="center"/>
    </xf>
    <xf numFmtId="0" fontId="3" fillId="0" borderId="0" xfId="3320" applyFont="1" applyAlignment="1">
      <alignment horizontal="center" vertical="center" wrapText="1"/>
    </xf>
    <xf numFmtId="208" fontId="98" fillId="0" borderId="41" xfId="3320" applyNumberFormat="1" applyFont="1" applyBorder="1" applyAlignment="1">
      <alignment horizontal="center" vertical="center" wrapText="1"/>
    </xf>
    <xf numFmtId="0" fontId="3" fillId="0" borderId="0" xfId="3311" applyFont="1" applyAlignment="1">
      <alignment horizontal="center" vertical="center" wrapText="1"/>
    </xf>
    <xf numFmtId="0" fontId="98" fillId="0" borderId="0" xfId="3320" applyFont="1" applyAlignment="1">
      <alignment horizontal="center" vertical="center"/>
    </xf>
    <xf numFmtId="0" fontId="123" fillId="0" borderId="0" xfId="3320" applyFont="1" applyAlignment="1">
      <alignment horizontal="center" vertical="center"/>
    </xf>
    <xf numFmtId="202" fontId="3" fillId="0" borderId="0" xfId="3320" applyNumberFormat="1" applyFont="1" applyAlignment="1">
      <alignment horizontal="center" vertical="center" wrapText="1"/>
    </xf>
    <xf numFmtId="41" fontId="98" fillId="0" borderId="0" xfId="3320" applyNumberFormat="1" applyFont="1" applyAlignment="1">
      <alignment vertical="center"/>
    </xf>
    <xf numFmtId="205" fontId="98" fillId="0" borderId="8" xfId="3320" applyNumberFormat="1" applyFont="1" applyBorder="1" applyAlignment="1">
      <alignment horizontal="center" vertical="center"/>
    </xf>
    <xf numFmtId="205" fontId="98" fillId="0" borderId="0" xfId="3320" applyNumberFormat="1" applyFont="1" applyAlignment="1">
      <alignment horizontal="center" vertical="center"/>
    </xf>
    <xf numFmtId="205" fontId="98" fillId="0" borderId="41" xfId="3320" applyNumberFormat="1" applyFont="1" applyBorder="1" applyAlignment="1">
      <alignment horizontal="center" vertical="center"/>
    </xf>
    <xf numFmtId="257" fontId="98" fillId="0" borderId="44" xfId="3320" applyNumberFormat="1" applyFont="1" applyBorder="1" applyAlignment="1">
      <alignment horizontal="center" vertical="center"/>
    </xf>
    <xf numFmtId="257" fontId="98" fillId="0" borderId="0" xfId="3320" applyNumberFormat="1" applyFont="1" applyAlignment="1">
      <alignment horizontal="center" vertical="center"/>
    </xf>
    <xf numFmtId="257" fontId="98" fillId="0" borderId="41" xfId="3320" applyNumberFormat="1" applyFont="1" applyBorder="1" applyAlignment="1">
      <alignment horizontal="center" vertical="center"/>
    </xf>
    <xf numFmtId="0" fontId="100" fillId="0" borderId="41" xfId="3320" applyFont="1" applyBorder="1" applyAlignment="1">
      <alignment horizontal="right" vertical="center" wrapText="1"/>
    </xf>
    <xf numFmtId="0" fontId="100" fillId="0" borderId="44" xfId="3320" applyFont="1" applyBorder="1" applyAlignment="1">
      <alignment horizontal="right" vertical="center" wrapText="1"/>
    </xf>
    <xf numFmtId="41" fontId="98" fillId="0" borderId="42" xfId="3320" applyNumberFormat="1" applyFont="1" applyBorder="1" applyAlignment="1">
      <alignment horizontal="center" vertical="center"/>
    </xf>
    <xf numFmtId="41" fontId="98" fillId="0" borderId="43" xfId="3320" applyNumberFormat="1" applyFont="1" applyBorder="1" applyAlignment="1">
      <alignment horizontal="center" vertical="center"/>
    </xf>
    <xf numFmtId="41" fontId="98" fillId="0" borderId="44" xfId="3320" applyNumberFormat="1" applyFont="1" applyBorder="1" applyAlignment="1">
      <alignment horizontal="center" vertical="center"/>
    </xf>
    <xf numFmtId="0" fontId="98" fillId="0" borderId="41" xfId="3320" applyFont="1" applyBorder="1" applyAlignment="1">
      <alignment horizontal="center" vertical="center"/>
    </xf>
    <xf numFmtId="41" fontId="123" fillId="0" borderId="0" xfId="3320" applyNumberFormat="1" applyFont="1" applyAlignment="1">
      <alignment vertical="center"/>
    </xf>
    <xf numFmtId="0" fontId="98" fillId="0" borderId="44" xfId="3320" applyFont="1" applyBorder="1" applyAlignment="1">
      <alignment horizontal="center" vertical="center"/>
    </xf>
    <xf numFmtId="208" fontId="98" fillId="0" borderId="8" xfId="3320" applyNumberFormat="1" applyFont="1" applyBorder="1" applyAlignment="1">
      <alignment horizontal="center" vertical="center" wrapText="1"/>
    </xf>
    <xf numFmtId="208" fontId="98" fillId="0" borderId="0" xfId="3320" applyNumberFormat="1" applyFont="1" applyAlignment="1">
      <alignment horizontal="center" vertical="center" wrapText="1"/>
    </xf>
    <xf numFmtId="0" fontId="100" fillId="0" borderId="42" xfId="3320" applyFont="1" applyBorder="1" applyAlignment="1">
      <alignment vertical="center"/>
    </xf>
    <xf numFmtId="0" fontId="100" fillId="0" borderId="43" xfId="3320" applyFont="1" applyBorder="1" applyAlignment="1">
      <alignment vertical="center"/>
    </xf>
    <xf numFmtId="0" fontId="100" fillId="0" borderId="44" xfId="3320" applyFont="1" applyBorder="1" applyAlignment="1">
      <alignment vertical="center"/>
    </xf>
    <xf numFmtId="0" fontId="98" fillId="0" borderId="43" xfId="3320" applyFont="1" applyBorder="1" applyAlignment="1">
      <alignment horizontal="right" vertical="center"/>
    </xf>
    <xf numFmtId="41" fontId="98" fillId="0" borderId="42" xfId="3320" applyNumberFormat="1" applyFont="1" applyBorder="1" applyAlignment="1">
      <alignment vertical="center"/>
    </xf>
    <xf numFmtId="41" fontId="98" fillId="0" borderId="43" xfId="3320" applyNumberFormat="1" applyFont="1" applyBorder="1" applyAlignment="1">
      <alignment vertical="center"/>
    </xf>
    <xf numFmtId="41" fontId="98" fillId="0" borderId="44" xfId="3320" applyNumberFormat="1" applyFont="1" applyBorder="1" applyAlignment="1">
      <alignment vertical="center"/>
    </xf>
    <xf numFmtId="257" fontId="98" fillId="0" borderId="0" xfId="3320" applyNumberFormat="1" applyFont="1" applyAlignment="1">
      <alignment vertical="center"/>
    </xf>
    <xf numFmtId="208" fontId="98" fillId="0" borderId="0" xfId="3320" applyNumberFormat="1" applyFont="1" applyAlignment="1">
      <alignment vertical="center"/>
    </xf>
    <xf numFmtId="204" fontId="98" fillId="0" borderId="0" xfId="3320" applyNumberFormat="1" applyFont="1" applyAlignment="1">
      <alignment vertical="center"/>
    </xf>
    <xf numFmtId="258" fontId="98" fillId="0" borderId="0" xfId="3320" applyNumberFormat="1" applyFont="1" applyAlignment="1">
      <alignment horizontal="center" vertical="center"/>
    </xf>
    <xf numFmtId="3" fontId="98" fillId="0" borderId="0" xfId="3320" applyNumberFormat="1" applyFont="1" applyAlignment="1">
      <alignment horizontal="center" vertical="center"/>
    </xf>
    <xf numFmtId="204" fontId="102" fillId="0" borderId="0" xfId="3320" applyNumberFormat="1" applyFont="1" applyAlignment="1">
      <alignment vertical="center"/>
    </xf>
    <xf numFmtId="193" fontId="98" fillId="0" borderId="0" xfId="3320" applyNumberFormat="1" applyFont="1" applyAlignment="1">
      <alignment vertical="center"/>
    </xf>
    <xf numFmtId="260" fontId="98" fillId="0" borderId="0" xfId="3320" applyNumberFormat="1" applyFont="1" applyAlignment="1">
      <alignment horizontal="center" vertical="center"/>
    </xf>
    <xf numFmtId="1" fontId="98" fillId="0" borderId="0" xfId="3320" applyNumberFormat="1" applyFont="1" applyAlignment="1">
      <alignment horizontal="center" vertical="center"/>
    </xf>
    <xf numFmtId="0" fontId="3" fillId="0" borderId="0" xfId="3320" applyFont="1" applyAlignment="1">
      <alignment horizontal="center" vertical="center"/>
    </xf>
    <xf numFmtId="0" fontId="98" fillId="0" borderId="45" xfId="3320" applyFont="1" applyBorder="1" applyAlignment="1">
      <alignment vertical="center"/>
    </xf>
    <xf numFmtId="43" fontId="122" fillId="0" borderId="0" xfId="3320" applyNumberFormat="1" applyFont="1" applyAlignment="1">
      <alignment vertical="center"/>
    </xf>
    <xf numFmtId="0" fontId="123" fillId="0" borderId="41" xfId="3320" applyFont="1" applyBorder="1" applyAlignment="1">
      <alignment horizontal="center" vertical="center"/>
    </xf>
    <xf numFmtId="203" fontId="98" fillId="0" borderId="0" xfId="3320" applyNumberFormat="1" applyFont="1" applyAlignment="1">
      <alignment vertical="center"/>
    </xf>
    <xf numFmtId="43" fontId="98" fillId="0" borderId="0" xfId="3320" applyNumberFormat="1" applyFont="1" applyAlignment="1">
      <alignment vertical="center"/>
    </xf>
    <xf numFmtId="205" fontId="98" fillId="0" borderId="0" xfId="3320" applyNumberFormat="1" applyFont="1" applyAlignment="1">
      <alignment vertical="center"/>
    </xf>
    <xf numFmtId="205" fontId="98" fillId="0" borderId="41" xfId="3320" applyNumberFormat="1" applyFont="1" applyBorder="1" applyAlignment="1">
      <alignment vertical="center"/>
    </xf>
    <xf numFmtId="0" fontId="98" fillId="0" borderId="46" xfId="3320" applyFont="1" applyBorder="1" applyAlignment="1">
      <alignment vertical="center"/>
    </xf>
    <xf numFmtId="0" fontId="98" fillId="0" borderId="14" xfId="3320" applyFont="1" applyBorder="1" applyAlignment="1">
      <alignment vertical="center"/>
    </xf>
    <xf numFmtId="0" fontId="98" fillId="0" borderId="29" xfId="3320" applyFont="1" applyBorder="1" applyAlignment="1">
      <alignment vertical="center"/>
    </xf>
    <xf numFmtId="0" fontId="3" fillId="0" borderId="41" xfId="3320" applyFont="1" applyBorder="1" applyAlignment="1">
      <alignment vertical="center"/>
    </xf>
    <xf numFmtId="0" fontId="124" fillId="0" borderId="0" xfId="0" applyFont="1" applyAlignment="1">
      <alignment horizontal="center" vertical="center" wrapText="1"/>
    </xf>
    <xf numFmtId="203" fontId="98" fillId="0" borderId="0" xfId="3320" quotePrefix="1" applyNumberFormat="1" applyFont="1" applyAlignment="1">
      <alignment vertical="center"/>
    </xf>
    <xf numFmtId="203" fontId="98" fillId="0" borderId="43" xfId="3320" applyNumberFormat="1" applyFont="1" applyBorder="1" applyAlignment="1">
      <alignment vertical="center"/>
    </xf>
    <xf numFmtId="259" fontId="98" fillId="0" borderId="0" xfId="3320" applyNumberFormat="1" applyFont="1" applyAlignment="1">
      <alignment horizontal="center" vertical="center"/>
    </xf>
    <xf numFmtId="208" fontId="98" fillId="0" borderId="0" xfId="3320" applyNumberFormat="1" applyFont="1" applyAlignment="1">
      <alignment vertical="center" wrapText="1"/>
    </xf>
    <xf numFmtId="259" fontId="98" fillId="0" borderId="0" xfId="3320" applyNumberFormat="1" applyFont="1" applyAlignment="1">
      <alignment vertical="center"/>
    </xf>
    <xf numFmtId="0" fontId="98" fillId="0" borderId="41" xfId="3320" applyFont="1" applyBorder="1" applyAlignment="1">
      <alignment horizontal="right" vertical="center"/>
    </xf>
    <xf numFmtId="0" fontId="98" fillId="0" borderId="74" xfId="3320" applyFont="1" applyBorder="1" applyAlignment="1">
      <alignment vertical="center"/>
    </xf>
    <xf numFmtId="41" fontId="98" fillId="0" borderId="42" xfId="3320" applyNumberFormat="1" applyFont="1" applyBorder="1" applyAlignment="1">
      <alignment horizontal="center" vertical="center" wrapText="1"/>
    </xf>
    <xf numFmtId="41" fontId="98" fillId="0" borderId="43" xfId="3320" applyNumberFormat="1" applyFont="1" applyBorder="1" applyAlignment="1">
      <alignment horizontal="center" vertical="center" wrapText="1"/>
    </xf>
    <xf numFmtId="41" fontId="98" fillId="0" borderId="44" xfId="3320" applyNumberFormat="1" applyFont="1" applyBorder="1" applyAlignment="1">
      <alignment horizontal="center" vertical="center" wrapText="1"/>
    </xf>
    <xf numFmtId="0" fontId="98" fillId="0" borderId="10" xfId="3320" applyFont="1" applyBorder="1" applyAlignment="1">
      <alignment vertical="center"/>
    </xf>
    <xf numFmtId="0" fontId="3" fillId="0" borderId="45" xfId="3320" applyFont="1" applyBorder="1" applyAlignment="1">
      <alignment vertical="center"/>
    </xf>
    <xf numFmtId="0" fontId="3" fillId="0" borderId="74" xfId="3320" applyFont="1" applyBorder="1" applyAlignment="1">
      <alignment vertical="center"/>
    </xf>
    <xf numFmtId="0" fontId="123" fillId="0" borderId="74" xfId="3320" applyFont="1" applyBorder="1" applyAlignment="1">
      <alignment horizontal="center" vertical="center"/>
    </xf>
    <xf numFmtId="43" fontId="98" fillId="0" borderId="0" xfId="3320" applyNumberFormat="1" applyFont="1" applyAlignment="1">
      <alignment horizontal="center" vertical="center"/>
    </xf>
    <xf numFmtId="43" fontId="98" fillId="0" borderId="41" xfId="3320" applyNumberFormat="1" applyFont="1" applyBorder="1" applyAlignment="1">
      <alignment horizontal="center" vertical="center"/>
    </xf>
    <xf numFmtId="41" fontId="98" fillId="0" borderId="0" xfId="3320" applyNumberFormat="1" applyFont="1" applyAlignment="1">
      <alignment horizontal="center" vertical="center"/>
    </xf>
    <xf numFmtId="41" fontId="98" fillId="0" borderId="41" xfId="3320" applyNumberFormat="1" applyFont="1" applyBorder="1" applyAlignment="1">
      <alignment horizontal="center" vertical="center"/>
    </xf>
    <xf numFmtId="199" fontId="123" fillId="0" borderId="0" xfId="3320" applyNumberFormat="1" applyFont="1" applyAlignment="1">
      <alignment horizontal="center" vertical="center"/>
    </xf>
    <xf numFmtId="41" fontId="98" fillId="0" borderId="74" xfId="3320" applyNumberFormat="1" applyFont="1" applyBorder="1" applyAlignment="1">
      <alignment horizontal="center" vertical="center"/>
    </xf>
    <xf numFmtId="43" fontId="98" fillId="0" borderId="74" xfId="3320" applyNumberFormat="1" applyFont="1" applyBorder="1" applyAlignment="1">
      <alignment horizontal="center" vertical="center"/>
    </xf>
    <xf numFmtId="0" fontId="100" fillId="0" borderId="74" xfId="3320" applyFont="1" applyBorder="1" applyAlignment="1">
      <alignment horizontal="left" vertical="center" wrapText="1"/>
    </xf>
    <xf numFmtId="203" fontId="98" fillId="0" borderId="14" xfId="3320" applyNumberFormat="1" applyFont="1" applyBorder="1" applyAlignment="1">
      <alignment vertical="center"/>
    </xf>
    <xf numFmtId="0" fontId="98" fillId="0" borderId="14" xfId="3320" applyFont="1" applyBorder="1" applyAlignment="1">
      <alignment horizontal="right" vertical="center"/>
    </xf>
    <xf numFmtId="41" fontId="98" fillId="0" borderId="46" xfId="3320" applyNumberFormat="1" applyFont="1" applyBorder="1" applyAlignment="1">
      <alignment horizontal="center" vertical="center"/>
    </xf>
    <xf numFmtId="41" fontId="98" fillId="0" borderId="14" xfId="3320" applyNumberFormat="1" applyFont="1" applyBorder="1" applyAlignment="1">
      <alignment horizontal="center" vertical="center"/>
    </xf>
    <xf numFmtId="41" fontId="98" fillId="0" borderId="29" xfId="3320" applyNumberFormat="1" applyFont="1" applyBorder="1" applyAlignment="1">
      <alignment horizontal="center" vertical="center"/>
    </xf>
    <xf numFmtId="205" fontId="98" fillId="0" borderId="74" xfId="3320" applyNumberFormat="1" applyFont="1" applyBorder="1" applyAlignment="1">
      <alignment vertical="center"/>
    </xf>
    <xf numFmtId="43" fontId="98" fillId="0" borderId="0" xfId="3320" applyNumberFormat="1" applyFont="1" applyAlignment="1">
      <alignment vertical="center" shrinkToFit="1"/>
    </xf>
    <xf numFmtId="0" fontId="98" fillId="0" borderId="0" xfId="3320" applyFont="1" applyAlignment="1">
      <alignment vertical="center" shrinkToFit="1"/>
    </xf>
    <xf numFmtId="205" fontId="3" fillId="0" borderId="0" xfId="3320" applyNumberFormat="1" applyFont="1" applyAlignment="1">
      <alignment vertical="center"/>
    </xf>
    <xf numFmtId="205" fontId="103" fillId="0" borderId="0" xfId="3320" applyNumberFormat="1" applyFont="1" applyAlignment="1">
      <alignment vertical="center"/>
    </xf>
    <xf numFmtId="207" fontId="98" fillId="0" borderId="0" xfId="3320" applyNumberFormat="1" applyFont="1" applyAlignment="1">
      <alignment vertical="center"/>
    </xf>
    <xf numFmtId="43" fontId="3" fillId="0" borderId="0" xfId="3320" applyNumberFormat="1" applyFont="1" applyAlignment="1">
      <alignment horizontal="center" vertical="center"/>
    </xf>
    <xf numFmtId="43" fontId="3" fillId="0" borderId="0" xfId="3320" applyNumberFormat="1" applyFont="1" applyAlignment="1">
      <alignment vertical="center"/>
    </xf>
    <xf numFmtId="0" fontId="122" fillId="0" borderId="0" xfId="3320" applyFont="1" applyAlignment="1">
      <alignment vertical="center"/>
    </xf>
    <xf numFmtId="41" fontId="103" fillId="0" borderId="0" xfId="3320" applyNumberFormat="1" applyFont="1" applyAlignment="1">
      <alignment vertical="center"/>
    </xf>
    <xf numFmtId="184" fontId="98" fillId="0" borderId="0" xfId="3320" applyNumberFormat="1" applyFont="1" applyAlignment="1">
      <alignment vertical="center"/>
    </xf>
    <xf numFmtId="205" fontId="122" fillId="0" borderId="0" xfId="3320" applyNumberFormat="1" applyFont="1" applyAlignment="1">
      <alignment vertical="center"/>
    </xf>
    <xf numFmtId="205" fontId="123" fillId="0" borderId="74" xfId="3320" applyNumberFormat="1" applyFont="1" applyBorder="1" applyAlignment="1">
      <alignment horizontal="center" vertical="center"/>
    </xf>
    <xf numFmtId="0" fontId="100" fillId="0" borderId="42" xfId="3320" applyFont="1" applyBorder="1" applyAlignment="1">
      <alignment horizontal="left" vertical="center" wrapText="1"/>
    </xf>
    <xf numFmtId="0" fontId="100" fillId="0" borderId="43" xfId="3320" applyFont="1" applyBorder="1" applyAlignment="1">
      <alignment horizontal="left" vertical="center" wrapText="1"/>
    </xf>
    <xf numFmtId="0" fontId="100" fillId="0" borderId="44" xfId="3320" applyFont="1" applyBorder="1" applyAlignment="1">
      <alignment horizontal="left" vertical="center" wrapText="1"/>
    </xf>
    <xf numFmtId="205" fontId="123" fillId="0" borderId="0" xfId="3320" applyNumberFormat="1" applyFont="1" applyAlignment="1">
      <alignment horizontal="center" vertical="center"/>
    </xf>
    <xf numFmtId="41" fontId="98" fillId="0" borderId="0" xfId="3320" applyNumberFormat="1" applyFont="1" applyAlignment="1">
      <alignment horizontal="center" vertical="center" wrapText="1"/>
    </xf>
    <xf numFmtId="41" fontId="98" fillId="0" borderId="41" xfId="3320" applyNumberFormat="1" applyFont="1" applyBorder="1" applyAlignment="1">
      <alignment horizontal="center" vertical="center" wrapText="1"/>
    </xf>
    <xf numFmtId="207" fontId="98" fillId="0" borderId="0" xfId="3320" applyNumberFormat="1" applyFont="1" applyAlignment="1">
      <alignment horizontal="center" vertical="center"/>
    </xf>
    <xf numFmtId="205" fontId="98" fillId="0" borderId="74" xfId="3320" applyNumberFormat="1" applyFont="1" applyBorder="1" applyAlignment="1">
      <alignment horizontal="center" vertical="center"/>
    </xf>
    <xf numFmtId="43" fontId="98" fillId="0" borderId="42" xfId="3320" applyNumberFormat="1" applyFont="1" applyBorder="1" applyAlignment="1">
      <alignment horizontal="center" vertical="center"/>
    </xf>
    <xf numFmtId="43" fontId="98" fillId="0" borderId="43" xfId="3320" applyNumberFormat="1" applyFont="1" applyBorder="1" applyAlignment="1">
      <alignment horizontal="center" vertical="center"/>
    </xf>
    <xf numFmtId="43" fontId="98" fillId="0" borderId="44" xfId="3320" applyNumberFormat="1" applyFont="1" applyBorder="1" applyAlignment="1">
      <alignment horizontal="center" vertical="center"/>
    </xf>
    <xf numFmtId="41" fontId="98" fillId="0" borderId="74" xfId="3320" applyNumberFormat="1" applyFont="1" applyBorder="1" applyAlignment="1">
      <alignment horizontal="center" vertical="center" wrapText="1"/>
    </xf>
    <xf numFmtId="0" fontId="100" fillId="0" borderId="46" xfId="3320" applyFont="1" applyBorder="1" applyAlignment="1">
      <alignment horizontal="left" vertical="center" wrapText="1"/>
    </xf>
    <xf numFmtId="0" fontId="100" fillId="0" borderId="14" xfId="3320" applyFont="1" applyBorder="1" applyAlignment="1">
      <alignment horizontal="left" vertical="center" wrapText="1"/>
    </xf>
    <xf numFmtId="0" fontId="100" fillId="0" borderId="29" xfId="3320" applyFont="1" applyBorder="1" applyAlignment="1">
      <alignment horizontal="left" vertical="center" wrapText="1"/>
    </xf>
    <xf numFmtId="0" fontId="98" fillId="0" borderId="29" xfId="3320" applyFont="1" applyBorder="1" applyAlignment="1">
      <alignment horizontal="left" vertical="center"/>
    </xf>
    <xf numFmtId="208" fontId="98" fillId="0" borderId="29" xfId="3320" applyNumberFormat="1" applyFont="1" applyBorder="1" applyAlignment="1">
      <alignment horizontal="center" vertical="center"/>
    </xf>
    <xf numFmtId="0" fontId="98" fillId="0" borderId="75" xfId="3320" applyFont="1" applyBorder="1" applyAlignment="1">
      <alignment vertical="center"/>
    </xf>
    <xf numFmtId="0" fontId="98" fillId="0" borderId="76" xfId="3320" applyFont="1" applyBorder="1" applyAlignment="1">
      <alignment horizontal="left" vertical="center"/>
    </xf>
    <xf numFmtId="0" fontId="98" fillId="0" borderId="77" xfId="3320" applyFont="1" applyBorder="1" applyAlignment="1">
      <alignment vertical="center"/>
    </xf>
    <xf numFmtId="208" fontId="98" fillId="0" borderId="76" xfId="3320" applyNumberFormat="1" applyFont="1" applyBorder="1" applyAlignment="1">
      <alignment horizontal="center" vertical="center" wrapText="1"/>
    </xf>
    <xf numFmtId="0" fontId="98" fillId="0" borderId="76" xfId="3320" applyFont="1" applyBorder="1" applyAlignment="1">
      <alignment vertical="center"/>
    </xf>
    <xf numFmtId="0" fontId="100" fillId="0" borderId="44" xfId="3320" applyFont="1" applyBorder="1" applyAlignment="1">
      <alignment horizontal="left" vertical="center"/>
    </xf>
    <xf numFmtId="208" fontId="98" fillId="0" borderId="44" xfId="3320" applyNumberFormat="1" applyFont="1" applyBorder="1" applyAlignment="1">
      <alignment horizontal="center" vertical="center" wrapText="1"/>
    </xf>
    <xf numFmtId="0" fontId="98" fillId="0" borderId="78" xfId="3320" applyFont="1" applyBorder="1" applyAlignment="1">
      <alignment vertical="center"/>
    </xf>
    <xf numFmtId="0" fontId="98" fillId="0" borderId="79" xfId="3320" applyFont="1" applyBorder="1" applyAlignment="1">
      <alignment vertical="center"/>
    </xf>
    <xf numFmtId="0" fontId="98" fillId="0" borderId="80" xfId="3320" applyFont="1" applyBorder="1" applyAlignment="1">
      <alignment horizontal="right" vertical="center"/>
    </xf>
    <xf numFmtId="0" fontId="98" fillId="0" borderId="79" xfId="3320" applyFont="1" applyBorder="1" applyAlignment="1">
      <alignment horizontal="right" vertical="center"/>
    </xf>
    <xf numFmtId="0" fontId="98" fillId="0" borderId="80" xfId="3320" applyFont="1" applyBorder="1" applyAlignment="1">
      <alignment vertical="center"/>
    </xf>
    <xf numFmtId="0" fontId="98" fillId="0" borderId="80" xfId="3320" applyFont="1" applyBorder="1" applyAlignment="1">
      <alignment horizontal="left" vertical="center"/>
    </xf>
    <xf numFmtId="205" fontId="98" fillId="0" borderId="78" xfId="3320" applyNumberFormat="1" applyFont="1" applyBorder="1" applyAlignment="1">
      <alignment horizontal="center" vertical="center"/>
    </xf>
    <xf numFmtId="205" fontId="98" fillId="0" borderId="79" xfId="3320" applyNumberFormat="1" applyFont="1" applyBorder="1" applyAlignment="1">
      <alignment horizontal="center" vertical="center"/>
    </xf>
    <xf numFmtId="205" fontId="98" fillId="0" borderId="80" xfId="3320" applyNumberFormat="1" applyFont="1" applyBorder="1" applyAlignment="1">
      <alignment horizontal="center" vertical="center"/>
    </xf>
    <xf numFmtId="208" fontId="98" fillId="0" borderId="80" xfId="3320" applyNumberFormat="1" applyFont="1" applyBorder="1" applyAlignment="1">
      <alignment horizontal="center" vertical="center" wrapText="1"/>
    </xf>
    <xf numFmtId="0" fontId="100" fillId="0" borderId="80" xfId="3320" applyFont="1" applyBorder="1" applyAlignment="1">
      <alignment horizontal="left" vertical="center"/>
    </xf>
    <xf numFmtId="205" fontId="123" fillId="0" borderId="8" xfId="3320" applyNumberFormat="1" applyFont="1" applyBorder="1" applyAlignment="1">
      <alignment horizontal="center" vertical="center"/>
    </xf>
    <xf numFmtId="205" fontId="123" fillId="0" borderId="0" xfId="3320" applyNumberFormat="1" applyFont="1" applyAlignment="1">
      <alignment horizontal="center" vertical="center"/>
    </xf>
    <xf numFmtId="207" fontId="98" fillId="0" borderId="0" xfId="3320" applyNumberFormat="1" applyFont="1" applyAlignment="1">
      <alignment horizontal="center" vertical="center"/>
    </xf>
    <xf numFmtId="43" fontId="98" fillId="0" borderId="74" xfId="3320" applyNumberFormat="1" applyFont="1" applyBorder="1" applyAlignment="1">
      <alignment horizontal="center" vertical="center"/>
    </xf>
    <xf numFmtId="43" fontId="98" fillId="0" borderId="0" xfId="3320" applyNumberFormat="1" applyFont="1" applyAlignment="1">
      <alignment horizontal="center" vertical="center"/>
    </xf>
    <xf numFmtId="43" fontId="98" fillId="0" borderId="41" xfId="3320" applyNumberFormat="1" applyFont="1" applyBorder="1" applyAlignment="1">
      <alignment horizontal="center" vertical="center"/>
    </xf>
    <xf numFmtId="205" fontId="123" fillId="0" borderId="74" xfId="3320" applyNumberFormat="1" applyFont="1" applyBorder="1" applyAlignment="1">
      <alignment horizontal="center" vertical="center"/>
    </xf>
    <xf numFmtId="0" fontId="98" fillId="0" borderId="0" xfId="3320" applyFont="1" applyAlignment="1">
      <alignment horizontal="center" vertical="center"/>
    </xf>
    <xf numFmtId="41" fontId="98" fillId="0" borderId="8" xfId="3320" applyNumberFormat="1" applyFont="1" applyBorder="1" applyAlignment="1">
      <alignment horizontal="center" vertical="center" wrapText="1"/>
    </xf>
    <xf numFmtId="41" fontId="98" fillId="0" borderId="0" xfId="3320" applyNumberFormat="1" applyFont="1" applyAlignment="1">
      <alignment horizontal="center" vertical="center" wrapText="1"/>
    </xf>
    <xf numFmtId="41" fontId="98" fillId="0" borderId="41" xfId="3320" applyNumberFormat="1" applyFont="1" applyBorder="1" applyAlignment="1">
      <alignment horizontal="center" vertical="center" wrapText="1"/>
    </xf>
    <xf numFmtId="41" fontId="98" fillId="0" borderId="8" xfId="3320" applyNumberFormat="1" applyFont="1" applyBorder="1" applyAlignment="1">
      <alignment horizontal="center" vertical="center"/>
    </xf>
    <xf numFmtId="41" fontId="98" fillId="0" borderId="0" xfId="3320" applyNumberFormat="1" applyFont="1" applyAlignment="1">
      <alignment horizontal="center" vertical="center"/>
    </xf>
    <xf numFmtId="41" fontId="98" fillId="0" borderId="41" xfId="3320" applyNumberFormat="1" applyFont="1" applyBorder="1" applyAlignment="1">
      <alignment horizontal="center" vertical="center"/>
    </xf>
    <xf numFmtId="205" fontId="98" fillId="0" borderId="78" xfId="3320" applyNumberFormat="1" applyFont="1" applyBorder="1" applyAlignment="1">
      <alignment horizontal="center" vertical="center" wrapText="1"/>
    </xf>
    <xf numFmtId="205" fontId="98" fillId="0" borderId="79" xfId="3320" applyNumberFormat="1" applyFont="1" applyBorder="1" applyAlignment="1">
      <alignment horizontal="center" vertical="center" wrapText="1"/>
    </xf>
    <xf numFmtId="205" fontId="98" fillId="0" borderId="80" xfId="3320" applyNumberFormat="1" applyFont="1" applyBorder="1" applyAlignment="1">
      <alignment horizontal="center" vertical="center" wrapText="1"/>
    </xf>
    <xf numFmtId="43" fontId="3" fillId="0" borderId="0" xfId="3320" applyNumberFormat="1" applyFont="1" applyAlignment="1">
      <alignment horizontal="center" vertical="center" wrapText="1"/>
    </xf>
    <xf numFmtId="205" fontId="98" fillId="0" borderId="78" xfId="3320" applyNumberFormat="1" applyFont="1" applyBorder="1" applyAlignment="1">
      <alignment horizontal="center" vertical="center"/>
    </xf>
    <xf numFmtId="205" fontId="98" fillId="0" borderId="79" xfId="3320" applyNumberFormat="1" applyFont="1" applyBorder="1" applyAlignment="1">
      <alignment horizontal="center" vertical="center"/>
    </xf>
    <xf numFmtId="205" fontId="98" fillId="0" borderId="80" xfId="3320" applyNumberFormat="1" applyFont="1" applyBorder="1" applyAlignment="1">
      <alignment horizontal="center" vertical="center"/>
    </xf>
    <xf numFmtId="0" fontId="100" fillId="0" borderId="8" xfId="3320" applyFont="1" applyBorder="1" applyAlignment="1">
      <alignment horizontal="left" vertical="center" wrapText="1"/>
    </xf>
    <xf numFmtId="0" fontId="100" fillId="0" borderId="0" xfId="3320" applyFont="1" applyAlignment="1">
      <alignment horizontal="left" vertical="center" wrapText="1"/>
    </xf>
    <xf numFmtId="0" fontId="100" fillId="0" borderId="41" xfId="3320" applyFont="1" applyBorder="1" applyAlignment="1">
      <alignment horizontal="left" vertical="center" wrapText="1"/>
    </xf>
    <xf numFmtId="257" fontId="98" fillId="0" borderId="8" xfId="3320" applyNumberFormat="1" applyFont="1" applyBorder="1" applyAlignment="1">
      <alignment horizontal="center" vertical="center"/>
    </xf>
    <xf numFmtId="257" fontId="98" fillId="0" borderId="0" xfId="3320" applyNumberFormat="1" applyFont="1" applyAlignment="1">
      <alignment horizontal="center" vertical="center"/>
    </xf>
    <xf numFmtId="257" fontId="98" fillId="0" borderId="41" xfId="3320" applyNumberFormat="1" applyFont="1" applyBorder="1" applyAlignment="1">
      <alignment horizontal="center" vertical="center"/>
    </xf>
    <xf numFmtId="0" fontId="100" fillId="0" borderId="8" xfId="3320" applyFont="1" applyBorder="1" applyAlignment="1">
      <alignment horizontal="left" vertical="center"/>
    </xf>
    <xf numFmtId="0" fontId="100" fillId="0" borderId="0" xfId="3320" applyFont="1" applyAlignment="1">
      <alignment horizontal="left" vertical="center"/>
    </xf>
    <xf numFmtId="0" fontId="100" fillId="0" borderId="41" xfId="3320" applyFont="1" applyBorder="1" applyAlignment="1">
      <alignment horizontal="left" vertical="center"/>
    </xf>
    <xf numFmtId="41" fontId="123" fillId="0" borderId="8" xfId="3320" applyNumberFormat="1" applyFont="1" applyBorder="1" applyAlignment="1">
      <alignment horizontal="center" vertical="center" wrapText="1"/>
    </xf>
    <xf numFmtId="41" fontId="123" fillId="0" borderId="0" xfId="3320" applyNumberFormat="1" applyFont="1" applyAlignment="1">
      <alignment horizontal="center" vertical="center" wrapText="1"/>
    </xf>
    <xf numFmtId="41" fontId="123" fillId="0" borderId="41" xfId="3320" applyNumberFormat="1" applyFont="1" applyBorder="1" applyAlignment="1">
      <alignment horizontal="center" vertical="center" wrapText="1"/>
    </xf>
    <xf numFmtId="257" fontId="98" fillId="0" borderId="77" xfId="3320" applyNumberFormat="1" applyFont="1" applyBorder="1" applyAlignment="1">
      <alignment horizontal="center" vertical="center"/>
    </xf>
    <xf numFmtId="257" fontId="98" fillId="0" borderId="75" xfId="3320" applyNumberFormat="1" applyFont="1" applyBorder="1" applyAlignment="1">
      <alignment horizontal="center" vertical="center"/>
    </xf>
    <xf numFmtId="257" fontId="98" fillId="0" borderId="76" xfId="3320" applyNumberFormat="1" applyFont="1" applyBorder="1" applyAlignment="1">
      <alignment horizontal="center" vertical="center"/>
    </xf>
    <xf numFmtId="43" fontId="98" fillId="0" borderId="8" xfId="3320" applyNumberFormat="1" applyFont="1" applyBorder="1" applyAlignment="1">
      <alignment horizontal="center" vertical="center"/>
    </xf>
    <xf numFmtId="0" fontId="100" fillId="0" borderId="74" xfId="3320" applyFont="1" applyBorder="1" applyAlignment="1">
      <alignment horizontal="left" vertical="center"/>
    </xf>
    <xf numFmtId="205" fontId="98" fillId="0" borderId="74" xfId="3320" applyNumberFormat="1" applyFont="1" applyBorder="1" applyAlignment="1">
      <alignment horizontal="center" vertical="center" wrapText="1"/>
    </xf>
    <xf numFmtId="205" fontId="98" fillId="0" borderId="0" xfId="3320" applyNumberFormat="1" applyFont="1" applyAlignment="1">
      <alignment horizontal="center" vertical="center" wrapText="1"/>
    </xf>
    <xf numFmtId="205" fontId="98" fillId="0" borderId="41" xfId="3320" applyNumberFormat="1" applyFont="1" applyBorder="1" applyAlignment="1">
      <alignment horizontal="center" vertical="center" wrapText="1"/>
    </xf>
    <xf numFmtId="0" fontId="98" fillId="0" borderId="41" xfId="3320" applyFont="1" applyBorder="1" applyAlignment="1">
      <alignment horizontal="center" vertical="center"/>
    </xf>
    <xf numFmtId="43" fontId="98" fillId="0" borderId="42" xfId="3320" applyNumberFormat="1" applyFont="1" applyBorder="1" applyAlignment="1">
      <alignment horizontal="center" vertical="center"/>
    </xf>
    <xf numFmtId="43" fontId="98" fillId="0" borderId="43" xfId="3320" applyNumberFormat="1" applyFont="1" applyBorder="1" applyAlignment="1">
      <alignment horizontal="center" vertical="center"/>
    </xf>
    <xf numFmtId="43" fontId="98" fillId="0" borderId="44" xfId="3320" applyNumberFormat="1" applyFont="1" applyBorder="1" applyAlignment="1">
      <alignment horizontal="center" vertical="center"/>
    </xf>
    <xf numFmtId="191" fontId="3" fillId="0" borderId="1" xfId="3319" applyNumberFormat="1" applyFont="1" applyBorder="1" applyAlignment="1">
      <alignment horizontal="center" vertical="center"/>
    </xf>
    <xf numFmtId="191" fontId="122" fillId="0" borderId="1" xfId="3319" applyNumberFormat="1" applyFont="1" applyBorder="1" applyAlignment="1">
      <alignment horizontal="center" vertical="center"/>
    </xf>
    <xf numFmtId="191" fontId="98" fillId="0" borderId="1" xfId="3320" applyNumberFormat="1" applyFont="1" applyBorder="1" applyAlignment="1">
      <alignment horizontal="center" vertical="center"/>
    </xf>
    <xf numFmtId="0" fontId="98" fillId="0" borderId="1" xfId="3320" applyFont="1" applyBorder="1" applyAlignment="1">
      <alignment horizontal="center" vertical="center"/>
    </xf>
    <xf numFmtId="0" fontId="123" fillId="0" borderId="1" xfId="3320" applyFont="1" applyBorder="1" applyAlignment="1">
      <alignment horizontal="center" vertical="center"/>
    </xf>
    <xf numFmtId="0" fontId="3" fillId="0" borderId="34" xfId="3320" applyFont="1" applyBorder="1" applyAlignment="1">
      <alignment horizontal="center" vertical="center"/>
    </xf>
    <xf numFmtId="0" fontId="3" fillId="0" borderId="50" xfId="3320" applyFont="1" applyBorder="1" applyAlignment="1">
      <alignment horizontal="center" vertical="center"/>
    </xf>
    <xf numFmtId="0" fontId="3" fillId="0" borderId="45" xfId="3320" applyFont="1" applyBorder="1" applyAlignment="1">
      <alignment horizontal="center" vertical="center"/>
    </xf>
    <xf numFmtId="43" fontId="3" fillId="0" borderId="1" xfId="3320" applyNumberFormat="1" applyFont="1" applyBorder="1" applyAlignment="1">
      <alignment horizontal="center" vertical="center"/>
    </xf>
    <xf numFmtId="0" fontId="3" fillId="0" borderId="1" xfId="3319" applyFont="1" applyBorder="1" applyAlignment="1">
      <alignment horizontal="center" vertical="center"/>
    </xf>
    <xf numFmtId="0" fontId="3" fillId="0" borderId="1" xfId="3320" applyFont="1" applyBorder="1" applyAlignment="1">
      <alignment horizontal="center" vertical="center"/>
    </xf>
    <xf numFmtId="0" fontId="98" fillId="0" borderId="51" xfId="3320" applyFont="1" applyBorder="1" applyAlignment="1">
      <alignment horizontal="center" vertical="center"/>
    </xf>
    <xf numFmtId="0" fontId="98" fillId="0" borderId="33" xfId="3320" applyFont="1" applyBorder="1" applyAlignment="1">
      <alignment horizontal="center" vertical="center"/>
    </xf>
    <xf numFmtId="0" fontId="98" fillId="0" borderId="10" xfId="3320" applyFont="1" applyBorder="1" applyAlignment="1">
      <alignment horizontal="center" vertical="center"/>
    </xf>
    <xf numFmtId="43" fontId="98" fillId="0" borderId="46" xfId="3320" applyNumberFormat="1" applyFont="1" applyBorder="1" applyAlignment="1">
      <alignment horizontal="center" vertical="center"/>
    </xf>
    <xf numFmtId="43" fontId="98" fillId="0" borderId="14" xfId="3320" applyNumberFormat="1" applyFont="1" applyBorder="1" applyAlignment="1">
      <alignment horizontal="center" vertical="center"/>
    </xf>
    <xf numFmtId="43" fontId="98" fillId="0" borderId="29" xfId="3320" applyNumberFormat="1" applyFont="1" applyBorder="1" applyAlignment="1">
      <alignment horizontal="center" vertical="center"/>
    </xf>
    <xf numFmtId="205" fontId="98" fillId="0" borderId="74" xfId="3320" applyNumberFormat="1" applyFont="1" applyBorder="1" applyAlignment="1">
      <alignment horizontal="center" vertical="center"/>
    </xf>
    <xf numFmtId="205" fontId="98" fillId="0" borderId="0" xfId="3320" applyNumberFormat="1" applyFont="1" applyAlignment="1">
      <alignment horizontal="center" vertical="center"/>
    </xf>
    <xf numFmtId="205" fontId="98" fillId="0" borderId="41" xfId="3320" applyNumberFormat="1" applyFont="1" applyBorder="1" applyAlignment="1">
      <alignment horizontal="center" vertical="center"/>
    </xf>
    <xf numFmtId="205" fontId="98" fillId="0" borderId="8" xfId="3320" applyNumberFormat="1" applyFont="1" applyBorder="1" applyAlignment="1">
      <alignment horizontal="center" vertical="center" wrapText="1"/>
    </xf>
    <xf numFmtId="205" fontId="98" fillId="0" borderId="8" xfId="3320" applyNumberFormat="1" applyFont="1" applyBorder="1" applyAlignment="1">
      <alignment horizontal="center" vertical="center"/>
    </xf>
    <xf numFmtId="41" fontId="98" fillId="0" borderId="42" xfId="3320" applyNumberFormat="1" applyFont="1" applyBorder="1" applyAlignment="1">
      <alignment horizontal="center" vertical="center" wrapText="1"/>
    </xf>
    <xf numFmtId="41" fontId="98" fillId="0" borderId="43" xfId="3320" applyNumberFormat="1" applyFont="1" applyBorder="1" applyAlignment="1">
      <alignment horizontal="center" vertical="center" wrapText="1"/>
    </xf>
    <xf numFmtId="41" fontId="98" fillId="0" borderId="44" xfId="3320" applyNumberFormat="1" applyFont="1" applyBorder="1" applyAlignment="1">
      <alignment horizontal="center" vertical="center" wrapText="1"/>
    </xf>
    <xf numFmtId="207" fontId="98" fillId="0" borderId="43" xfId="3320" applyNumberFormat="1" applyFont="1" applyBorder="1" applyAlignment="1">
      <alignment horizontal="center" vertical="center"/>
    </xf>
    <xf numFmtId="41" fontId="98" fillId="0" borderId="74" xfId="3320" applyNumberFormat="1" applyFont="1" applyBorder="1" applyAlignment="1">
      <alignment horizontal="center" vertical="center" wrapText="1"/>
    </xf>
    <xf numFmtId="205" fontId="98" fillId="0" borderId="42" xfId="3320" applyNumberFormat="1" applyFont="1" applyBorder="1" applyAlignment="1">
      <alignment horizontal="center" vertical="center"/>
    </xf>
    <xf numFmtId="205" fontId="98" fillId="0" borderId="43" xfId="3320" applyNumberFormat="1" applyFont="1" applyBorder="1" applyAlignment="1">
      <alignment horizontal="center" vertical="center"/>
    </xf>
    <xf numFmtId="205" fontId="98" fillId="0" borderId="44" xfId="3320" applyNumberFormat="1" applyFont="1" applyBorder="1" applyAlignment="1">
      <alignment horizontal="center" vertical="center"/>
    </xf>
    <xf numFmtId="203" fontId="123" fillId="0" borderId="0" xfId="3320" applyNumberFormat="1" applyFont="1" applyAlignment="1">
      <alignment horizontal="center" vertical="center"/>
    </xf>
    <xf numFmtId="41" fontId="123" fillId="0" borderId="74" xfId="3320" applyNumberFormat="1" applyFont="1" applyBorder="1" applyAlignment="1">
      <alignment horizontal="center" vertical="center"/>
    </xf>
    <xf numFmtId="41" fontId="123" fillId="0" borderId="0" xfId="3320" applyNumberFormat="1" applyFont="1" applyAlignment="1">
      <alignment horizontal="center" vertical="center"/>
    </xf>
    <xf numFmtId="41" fontId="123" fillId="0" borderId="41" xfId="3320" applyNumberFormat="1" applyFont="1" applyBorder="1" applyAlignment="1">
      <alignment horizontal="center" vertical="center"/>
    </xf>
    <xf numFmtId="0" fontId="100" fillId="0" borderId="74" xfId="3320" applyFont="1" applyBorder="1" applyAlignment="1">
      <alignment horizontal="left" vertical="center" wrapText="1"/>
    </xf>
    <xf numFmtId="288" fontId="3" fillId="0" borderId="0" xfId="3320" applyNumberFormat="1" applyFont="1" applyAlignment="1">
      <alignment horizontal="center" vertical="center"/>
    </xf>
    <xf numFmtId="0" fontId="98" fillId="0" borderId="64" xfId="3320" applyFont="1" applyBorder="1" applyAlignment="1">
      <alignment horizontal="center" vertical="center"/>
    </xf>
    <xf numFmtId="0" fontId="124" fillId="0" borderId="65" xfId="0" applyFont="1" applyBorder="1" applyAlignment="1">
      <alignment horizontal="center" vertical="center" wrapText="1"/>
    </xf>
    <xf numFmtId="0" fontId="124" fillId="0" borderId="66" xfId="0" applyFont="1" applyBorder="1" applyAlignment="1">
      <alignment horizontal="center" vertical="center" wrapText="1"/>
    </xf>
    <xf numFmtId="0" fontId="124" fillId="0" borderId="67" xfId="0" applyFont="1" applyBorder="1" applyAlignment="1">
      <alignment horizontal="center" vertical="center" wrapText="1"/>
    </xf>
    <xf numFmtId="0" fontId="124" fillId="0" borderId="68" xfId="0" applyFont="1" applyBorder="1" applyAlignment="1">
      <alignment horizontal="center" vertical="center" wrapText="1"/>
    </xf>
    <xf numFmtId="0" fontId="124" fillId="0" borderId="69" xfId="0" applyFont="1" applyBorder="1" applyAlignment="1">
      <alignment horizontal="center" vertical="center" wrapText="1"/>
    </xf>
    <xf numFmtId="0" fontId="124" fillId="0" borderId="70" xfId="0" applyFont="1" applyBorder="1" applyAlignment="1">
      <alignment horizontal="center" vertical="center" wrapText="1"/>
    </xf>
    <xf numFmtId="0" fontId="124" fillId="0" borderId="71" xfId="0" applyFont="1" applyBorder="1" applyAlignment="1">
      <alignment horizontal="center" vertical="center" wrapText="1"/>
    </xf>
    <xf numFmtId="0" fontId="124" fillId="0" borderId="72" xfId="0" applyFont="1" applyBorder="1" applyAlignment="1">
      <alignment horizontal="center" vertical="center" wrapText="1"/>
    </xf>
    <xf numFmtId="0" fontId="124" fillId="0" borderId="73" xfId="0" applyFont="1" applyBorder="1" applyAlignment="1">
      <alignment horizontal="center" vertical="center" wrapText="1"/>
    </xf>
    <xf numFmtId="41" fontId="98" fillId="0" borderId="42" xfId="3320" applyNumberFormat="1" applyFont="1" applyBorder="1" applyAlignment="1">
      <alignment horizontal="center" vertical="center"/>
    </xf>
    <xf numFmtId="41" fontId="98" fillId="0" borderId="43" xfId="3320" applyNumberFormat="1" applyFont="1" applyBorder="1" applyAlignment="1">
      <alignment horizontal="center" vertical="center"/>
    </xf>
    <xf numFmtId="41" fontId="98" fillId="0" borderId="44" xfId="3320" applyNumberFormat="1" applyFont="1" applyBorder="1" applyAlignment="1">
      <alignment horizontal="center" vertical="center"/>
    </xf>
    <xf numFmtId="41" fontId="98" fillId="0" borderId="74" xfId="3320" applyNumberFormat="1" applyFont="1" applyBorder="1" applyAlignment="1">
      <alignment horizontal="center" vertical="center"/>
    </xf>
    <xf numFmtId="184" fontId="123" fillId="0" borderId="0" xfId="3320" applyNumberFormat="1" applyFont="1" applyAlignment="1">
      <alignment horizontal="center" vertical="center"/>
    </xf>
    <xf numFmtId="199" fontId="123" fillId="0" borderId="0" xfId="3320" applyNumberFormat="1" applyFont="1" applyAlignment="1">
      <alignment horizontal="center" vertical="center"/>
    </xf>
    <xf numFmtId="0" fontId="124" fillId="0" borderId="52" xfId="0" applyFont="1" applyBorder="1" applyAlignment="1">
      <alignment horizontal="center" vertical="center" wrapText="1"/>
    </xf>
    <xf numFmtId="0" fontId="124" fillId="0" borderId="53" xfId="0" applyFont="1" applyBorder="1" applyAlignment="1">
      <alignment horizontal="center" vertical="center" wrapText="1"/>
    </xf>
    <xf numFmtId="0" fontId="124" fillId="0" borderId="54" xfId="0" applyFont="1" applyBorder="1" applyAlignment="1">
      <alignment horizontal="center" vertical="center" wrapText="1"/>
    </xf>
    <xf numFmtId="0" fontId="124" fillId="0" borderId="3" xfId="0" applyFont="1" applyBorder="1" applyAlignment="1">
      <alignment horizontal="center" vertical="center" wrapText="1"/>
    </xf>
    <xf numFmtId="0" fontId="124" fillId="0" borderId="15" xfId="0" applyFont="1" applyBorder="1" applyAlignment="1">
      <alignment horizontal="center" vertical="center" wrapText="1"/>
    </xf>
    <xf numFmtId="0" fontId="124" fillId="0" borderId="47" xfId="0" applyFont="1" applyBorder="1" applyAlignment="1">
      <alignment horizontal="center" vertical="center" wrapText="1"/>
    </xf>
    <xf numFmtId="0" fontId="124" fillId="0" borderId="48" xfId="0" applyFont="1" applyBorder="1" applyAlignment="1">
      <alignment horizontal="center" vertical="center" wrapText="1"/>
    </xf>
    <xf numFmtId="0" fontId="124" fillId="0" borderId="6" xfId="0" applyFont="1" applyBorder="1" applyAlignment="1">
      <alignment horizontal="center" vertical="center" wrapText="1"/>
    </xf>
    <xf numFmtId="0" fontId="124" fillId="0" borderId="49" xfId="0" applyFont="1" applyBorder="1" applyAlignment="1">
      <alignment horizontal="center" vertical="center" wrapText="1"/>
    </xf>
    <xf numFmtId="0" fontId="98" fillId="0" borderId="46" xfId="3320" quotePrefix="1" applyFont="1" applyBorder="1" applyAlignment="1">
      <alignment horizontal="left" vertical="center" wrapText="1"/>
    </xf>
    <xf numFmtId="0" fontId="98" fillId="0" borderId="14" xfId="3320" quotePrefix="1" applyFont="1" applyBorder="1" applyAlignment="1">
      <alignment horizontal="left" vertical="center"/>
    </xf>
    <xf numFmtId="0" fontId="98" fillId="0" borderId="29" xfId="3320" quotePrefix="1" applyFont="1" applyBorder="1" applyAlignment="1">
      <alignment horizontal="left" vertical="center"/>
    </xf>
    <xf numFmtId="0" fontId="98" fillId="0" borderId="74" xfId="3320" quotePrefix="1" applyFont="1" applyBorder="1" applyAlignment="1">
      <alignment horizontal="left" vertical="center"/>
    </xf>
    <xf numFmtId="0" fontId="98" fillId="0" borderId="0" xfId="3320" quotePrefix="1" applyFont="1" applyAlignment="1">
      <alignment horizontal="left" vertical="center"/>
    </xf>
    <xf numFmtId="0" fontId="98" fillId="0" borderId="41" xfId="3320" quotePrefix="1" applyFont="1" applyBorder="1" applyAlignment="1">
      <alignment horizontal="left" vertical="center"/>
    </xf>
    <xf numFmtId="0" fontId="98" fillId="0" borderId="74" xfId="3320" quotePrefix="1" applyFont="1" applyBorder="1" applyAlignment="1">
      <alignment horizontal="left" vertical="center" wrapText="1"/>
    </xf>
    <xf numFmtId="262" fontId="123" fillId="0" borderId="0" xfId="3320" applyNumberFormat="1" applyFont="1" applyAlignment="1">
      <alignment horizontal="center" vertical="center"/>
    </xf>
    <xf numFmtId="0" fontId="98" fillId="0" borderId="43" xfId="3320" applyFont="1" applyBorder="1" applyAlignment="1">
      <alignment horizontal="center" vertical="center"/>
    </xf>
    <xf numFmtId="0" fontId="98" fillId="0" borderId="44" xfId="3320" applyFont="1" applyBorder="1" applyAlignment="1">
      <alignment horizontal="center" vertical="center"/>
    </xf>
    <xf numFmtId="0" fontId="98" fillId="0" borderId="53" xfId="3320" applyFont="1" applyBorder="1" applyAlignment="1">
      <alignment horizontal="center" vertical="center"/>
    </xf>
    <xf numFmtId="0" fontId="98" fillId="0" borderId="54" xfId="3320" applyFont="1" applyBorder="1" applyAlignment="1">
      <alignment horizontal="center" vertical="center"/>
    </xf>
    <xf numFmtId="263" fontId="98" fillId="0" borderId="15" xfId="3320" applyNumberFormat="1" applyFont="1" applyBorder="1" applyAlignment="1">
      <alignment horizontal="center" vertical="center"/>
    </xf>
    <xf numFmtId="263" fontId="98" fillId="0" borderId="47" xfId="3320" applyNumberFormat="1" applyFont="1" applyBorder="1" applyAlignment="1">
      <alignment horizontal="center" vertical="center"/>
    </xf>
    <xf numFmtId="263" fontId="98" fillId="0" borderId="6" xfId="3320" applyNumberFormat="1" applyFont="1" applyBorder="1" applyAlignment="1">
      <alignment horizontal="center" vertical="center"/>
    </xf>
    <xf numFmtId="263" fontId="98" fillId="0" borderId="49" xfId="3320" applyNumberFormat="1" applyFont="1" applyBorder="1" applyAlignment="1">
      <alignment horizontal="center" vertical="center"/>
    </xf>
    <xf numFmtId="261" fontId="98" fillId="0" borderId="74" xfId="3320" applyNumberFormat="1" applyFont="1" applyBorder="1" applyAlignment="1">
      <alignment horizontal="center" vertical="center"/>
    </xf>
    <xf numFmtId="261" fontId="98" fillId="0" borderId="0" xfId="3320" applyNumberFormat="1" applyFont="1" applyAlignment="1">
      <alignment horizontal="center" vertical="center"/>
    </xf>
    <xf numFmtId="261" fontId="98" fillId="0" borderId="41" xfId="3320" applyNumberFormat="1" applyFont="1" applyBorder="1" applyAlignment="1">
      <alignment horizontal="center" vertical="center"/>
    </xf>
    <xf numFmtId="184" fontId="98" fillId="0" borderId="0" xfId="3320" applyNumberFormat="1" applyFont="1" applyAlignment="1">
      <alignment horizontal="center" vertical="center"/>
    </xf>
    <xf numFmtId="0" fontId="138" fillId="0" borderId="0" xfId="0" applyFont="1">
      <alignment vertical="center"/>
    </xf>
    <xf numFmtId="0" fontId="139" fillId="0" borderId="0" xfId="0" applyFont="1">
      <alignment vertical="center"/>
    </xf>
    <xf numFmtId="0" fontId="140" fillId="0" borderId="1" xfId="3321" applyFont="1" applyBorder="1" applyAlignment="1">
      <alignment horizontal="center" vertical="center"/>
    </xf>
    <xf numFmtId="41" fontId="140" fillId="0" borderId="1" xfId="3803" applyFont="1" applyBorder="1" applyAlignment="1">
      <alignment horizontal="center" vertical="center"/>
    </xf>
    <xf numFmtId="43" fontId="140" fillId="0" borderId="1" xfId="3321" applyNumberFormat="1" applyFont="1" applyBorder="1" applyAlignment="1">
      <alignment horizontal="center" vertical="center"/>
    </xf>
    <xf numFmtId="0" fontId="140" fillId="0" borderId="1" xfId="3321" applyFont="1" applyFill="1" applyBorder="1" applyAlignment="1">
      <alignment horizontal="center" vertical="center"/>
    </xf>
    <xf numFmtId="0" fontId="141" fillId="0" borderId="1" xfId="3321" applyFont="1" applyFill="1" applyBorder="1" applyAlignment="1">
      <alignment horizontal="center" vertical="center"/>
    </xf>
    <xf numFmtId="41" fontId="140" fillId="0" borderId="1" xfId="3803" applyFont="1" applyBorder="1" applyAlignment="1">
      <alignment vertical="center"/>
    </xf>
    <xf numFmtId="192" fontId="140" fillId="0" borderId="1" xfId="3321" applyNumberFormat="1" applyFont="1" applyBorder="1" applyAlignment="1">
      <alignment vertical="center"/>
    </xf>
    <xf numFmtId="192" fontId="140" fillId="0" borderId="1" xfId="3321" applyNumberFormat="1" applyFont="1" applyFill="1" applyBorder="1" applyAlignment="1">
      <alignment vertical="center"/>
    </xf>
  </cellXfs>
  <cellStyles count="3804">
    <cellStyle name="$" xfId="1" xr:uid="{00000000-0005-0000-0000-000000000000}"/>
    <cellStyle name="$_db진흥" xfId="5" xr:uid="{00000000-0005-0000-0000-000004000000}"/>
    <cellStyle name="$_SE40" xfId="6" xr:uid="{00000000-0005-0000-0000-000005000000}"/>
    <cellStyle name="$_견적2" xfId="2" xr:uid="{00000000-0005-0000-0000-000001000000}"/>
    <cellStyle name="$_기아" xfId="3" xr:uid="{00000000-0005-0000-0000-000002000000}"/>
    <cellStyle name="$_석축공" xfId="4" xr:uid="{00000000-0005-0000-0000-000003000000}"/>
    <cellStyle name="%(+,-,0)" xfId="3456" xr:uid="{00000000-0005-0000-0000-000006000000}"/>
    <cellStyle name="(##.00)" xfId="3457" xr:uid="{00000000-0005-0000-0000-000007000000}"/>
    <cellStyle name=";;;" xfId="3458" xr:uid="{00000000-0005-0000-0000-000008000000}"/>
    <cellStyle name="??&amp;5_x0007_?._x0007_9_x0008_??_x0007__x0001__x0001_" xfId="3459" xr:uid="{00000000-0005-0000-0000-000009000000}"/>
    <cellStyle name="??&amp;6_x0007_?/_x0007_9_x0008_??_x0007__x0001__x0001_" xfId="3460" xr:uid="{00000000-0005-0000-0000-00000A000000}"/>
    <cellStyle name="??&amp;O?&amp;H?_x0008__x000f__x0007_?_x0007__x0001__x0001_" xfId="8" xr:uid="{00000000-0005-0000-0000-00000D000000}"/>
    <cellStyle name="??&amp;O?&amp;H?_x0008_??_x0007__x0001__x0001_" xfId="9" xr:uid="{00000000-0005-0000-0000-00000E000000}"/>
    <cellStyle name="??&amp;멅?둃9_x0008_??_x0007__x0001__x0001_" xfId="3461" xr:uid="{00000000-0005-0000-0000-00000B000000}"/>
    <cellStyle name="??&amp;쏗?뷐9_x0008__x0011__x0007_?_x0007__x0001__x0001_" xfId="7" xr:uid="{00000000-0005-0000-0000-00000C000000}"/>
    <cellStyle name="?W?_laroux" xfId="11" xr:uid="{00000000-0005-0000-0000-000010000000}"/>
    <cellStyle name="?潮%뾁?둃u_x0008_??_x0007__x0001__x0001_" xfId="10" xr:uid="{00000000-0005-0000-0000-00000F000000}"/>
    <cellStyle name="@" xfId="3462" xr:uid="{00000000-0005-0000-0000-000011000000}"/>
    <cellStyle name="@_시화1공구BD" xfId="3463" xr:uid="{00000000-0005-0000-0000-000012000000}"/>
    <cellStyle name="@_지역업체결재" xfId="3464" xr:uid="{00000000-0005-0000-0000-000013000000}"/>
    <cellStyle name="_(06년)소단식" xfId="3465" xr:uid="{00000000-0005-0000-0000-000014000000}"/>
    <cellStyle name="_(06년)소단식_Sheet10" xfId="3467" xr:uid="{00000000-0005-0000-0000-000016000000}"/>
    <cellStyle name="_(06년)소단식_Sheet2" xfId="3468" xr:uid="{00000000-0005-0000-0000-000017000000}"/>
    <cellStyle name="_(06년)소단식_중기비" xfId="3466" xr:uid="{00000000-0005-0000-0000-000015000000}"/>
    <cellStyle name="_(11-6)2001중장기계획(총괄)1" xfId="12" xr:uid="{00000000-0005-0000-0000-000018000000}"/>
    <cellStyle name="_(11-6)2001중장기계획(총괄)1_가설건축전기산출서" xfId="13" xr:uid="{00000000-0005-0000-0000-000019000000}"/>
    <cellStyle name="_(11-6)2001중장기계획(총괄)1_가설건축전기산출서_수량산출서(2003.4.1)" xfId="14" xr:uid="{00000000-0005-0000-0000-00001A000000}"/>
    <cellStyle name="_(11-6)2001중장기계획(총괄)1_가설동력수량산출" xfId="15" xr:uid="{00000000-0005-0000-0000-00001B000000}"/>
    <cellStyle name="_(11-6)2001중장기계획(총괄)1_가설동력수량산출_수량산출서(2003.4.1)" xfId="16" xr:uid="{00000000-0005-0000-0000-00001C000000}"/>
    <cellStyle name="_(11-6)2001중장기계획(총괄)1_가설통신수량" xfId="17" xr:uid="{00000000-0005-0000-0000-00001D000000}"/>
    <cellStyle name="_(11-6)2001중장기계획(총괄)1_가설통신수량_수량산출서(2003.4.1)" xfId="18" xr:uid="{00000000-0005-0000-0000-00001E000000}"/>
    <cellStyle name="_(11-6)2001중장기계획(총괄)1_경보국설계서(철관주2003.1.30최종)" xfId="19" xr:uid="{00000000-0005-0000-0000-00001F000000}"/>
    <cellStyle name="_(11-6)2001중장기계획(총괄)1_경보국설계서(철관주2003.1.30최종)_수량산출서(2003.4.1)" xfId="20" xr:uid="{00000000-0005-0000-0000-000020000000}"/>
    <cellStyle name="_(11-6)2001중장기계획(총괄)1_경보국설계서(철관주2003.1.30최종)_영천댐수량산출" xfId="21" xr:uid="{00000000-0005-0000-0000-000021000000}"/>
    <cellStyle name="_(11-6)2001중장기계획(총괄)1_경보국설계서(철관주2003.1.30최종)_영천댐수량산출_수량산출서(2003.4.1)" xfId="22" xr:uid="{00000000-0005-0000-0000-000022000000}"/>
    <cellStyle name="_(11-6)2001중장기계획(총괄)1_광동댐전기내역서-1" xfId="23" xr:uid="{00000000-0005-0000-0000-000023000000}"/>
    <cellStyle name="_(11-6)2001중장기계획(총괄)1_대곡내역서0329(전기)-기계설비금액확인" xfId="24" xr:uid="{00000000-0005-0000-0000-000024000000}"/>
    <cellStyle name="_(11-6)2001중장기계획(총괄)1_수량산출서(2003.4.1)" xfId="25" xr:uid="{00000000-0005-0000-0000-000025000000}"/>
    <cellStyle name="_(11-6)2001중장기계획(총괄)1_영구동력수량산출" xfId="26" xr:uid="{00000000-0005-0000-0000-000026000000}"/>
    <cellStyle name="_(11-6)2001중장기계획(총괄)1_영구동력수량산출_수량산출서(2003.4.1)" xfId="27" xr:uid="{00000000-0005-0000-0000-000027000000}"/>
    <cellStyle name="_(11-6)2001중장기계획(총괄)1_영천댐수량산출" xfId="28" xr:uid="{00000000-0005-0000-0000-000028000000}"/>
    <cellStyle name="_(11-6)2001중장기계획(총괄)1_영천댐수량산출_수량산출서(2003.4.1)" xfId="29" xr:uid="{00000000-0005-0000-0000-000029000000}"/>
    <cellStyle name="_(11-6)2001중장기계획(총괄)1_영천댐최종(감시및CCTV)" xfId="30" xr:uid="{00000000-0005-0000-0000-00002A000000}"/>
    <cellStyle name="_(11-6)2001중장기계획(총괄)1_영천댐최종(홍수예설비공사)" xfId="31" xr:uid="{00000000-0005-0000-0000-00002B000000}"/>
    <cellStyle name="_(11-6)2001중장기계획(총괄)1_오리지날최종-경보국설계서(철관주2003.2.13) (version 3) (version 1)" xfId="32" xr:uid="{00000000-0005-0000-0000-00002C000000}"/>
    <cellStyle name="_(11-6)2001중장기계획(총괄)1_오리지날최종-경보국설계서(철관주2003.2.13) (version 3) (version 1)_수량산출서(2003.4.1)" xfId="33" xr:uid="{00000000-0005-0000-0000-00002D000000}"/>
    <cellStyle name="_(11-6)2001중장기계획(총괄)1_오리지날최종-경보국설계서(철관주2003.2.6)" xfId="34" xr:uid="{00000000-0005-0000-0000-00002E000000}"/>
    <cellStyle name="_(11-6)2001중장기계획(총괄)1_오리지날최종-경보국설계서(철관주2003.2.6)_수량산출서(2003.4.1)" xfId="35" xr:uid="{00000000-0005-0000-0000-00002F000000}"/>
    <cellStyle name="_(11-6)2001중장기계획(총괄)1_오리지날최종-경보국설계서(철관주2003.2.9) (version 2)" xfId="36" xr:uid="{00000000-0005-0000-0000-000030000000}"/>
    <cellStyle name="_(11-6)2001중장기계획(총괄)1_오리지날최종-경보국설계서(철관주2003.2.9) (version 2)_수량산출서(2003.4.1)" xfId="37" xr:uid="{00000000-0005-0000-0000-000031000000}"/>
    <cellStyle name="_(11-6)2001중장기계획(총괄)1_옥곡수량" xfId="38" xr:uid="{00000000-0005-0000-0000-000032000000}"/>
    <cellStyle name="_(11-6)2001중장기계획(총괄)1_전기-광양3단계(옥곡가압장)" xfId="39" xr:uid="{00000000-0005-0000-0000-000033000000}"/>
    <cellStyle name="_(11-6)2001중장기계획(총괄)1_전기내역서-광동댐" xfId="40" xr:uid="{00000000-0005-0000-0000-000034000000}"/>
    <cellStyle name="_(11-6)2001중장기계획(총괄)1_전기및계장-영천댐(03.9.8신설및철거나눔)" xfId="41" xr:uid="{00000000-0005-0000-0000-000035000000}"/>
    <cellStyle name="_(11-6)2001중장기계획(총괄)1_전기및계장-영천댐(03.9.8신설및철거나눔) (version 1)" xfId="42" xr:uid="{00000000-0005-0000-0000-000036000000}"/>
    <cellStyle name="_(11-6)2001중장기계획(총괄)1_전기및계장-영천댐취수능력(2003.4.8전기및계장)" xfId="43" xr:uid="{00000000-0005-0000-0000-000037000000}"/>
    <cellStyle name="_(11-6)2001중장기계획(총괄)1_전기방식" xfId="44" xr:uid="{00000000-0005-0000-0000-000038000000}"/>
    <cellStyle name="_(11-6)2001중장기계획(총괄)1_전기방식_수량산출서(2003.4.1)" xfId="45" xr:uid="{00000000-0005-0000-0000-000039000000}"/>
    <cellStyle name="_(11-6)2001중장기계획(총괄)1_전기-영천댐취수능력(2003.2.10) (version 1)" xfId="46" xr:uid="{00000000-0005-0000-0000-00003A000000}"/>
    <cellStyle name="_(11-6)2001중장기계획(총괄)1_전기-영천댐취수능력(2003.2.10) (version 1)_수량산출서(2003.4.1)" xfId="47" xr:uid="{00000000-0005-0000-0000-00003B000000}"/>
    <cellStyle name="_(11-6)2001중장기계획(총괄)1_최종실적(최종)" xfId="48" xr:uid="{00000000-0005-0000-0000-00003C000000}"/>
    <cellStyle name="_(11-6)2001중장기계획(총괄)1_최종실적(최종)_수량산출서(2003.4.1)" xfId="49" xr:uid="{00000000-0005-0000-0000-00003D000000}"/>
    <cellStyle name="_(11-6)2001중장기계획(총괄)1_최종실적(최종)_영천댐수량산출" xfId="50" xr:uid="{00000000-0005-0000-0000-00003E000000}"/>
    <cellStyle name="_(11-6)2001중장기계획(총괄)1_최종실적(최종)_영천댐수량산출_수량산출서(2003.4.1)" xfId="51" xr:uid="{00000000-0005-0000-0000-00003F000000}"/>
    <cellStyle name="_~MF2110" xfId="52" xr:uid="{00000000-0005-0000-0000-000040000000}"/>
    <cellStyle name="_~MF2110_가설건축전기산출서" xfId="53" xr:uid="{00000000-0005-0000-0000-000041000000}"/>
    <cellStyle name="_~MF2110_가설건축전기산출서_수량산출서(2003.4.1)" xfId="54" xr:uid="{00000000-0005-0000-0000-000042000000}"/>
    <cellStyle name="_~MF2110_가설동력수량산출" xfId="55" xr:uid="{00000000-0005-0000-0000-000043000000}"/>
    <cellStyle name="_~MF2110_가설동력수량산출_수량산출서(2003.4.1)" xfId="56" xr:uid="{00000000-0005-0000-0000-000044000000}"/>
    <cellStyle name="_~MF2110_가설통신수량" xfId="57" xr:uid="{00000000-0005-0000-0000-000045000000}"/>
    <cellStyle name="_~MF2110_가설통신수량_수량산출서(2003.4.1)" xfId="58" xr:uid="{00000000-0005-0000-0000-000046000000}"/>
    <cellStyle name="_~MF2110_경보국설계서(철관주2003.1.30최종)" xfId="59" xr:uid="{00000000-0005-0000-0000-000047000000}"/>
    <cellStyle name="_~MF2110_경보국설계서(철관주2003.1.30최종)_수량산출서(2003.4.1)" xfId="60" xr:uid="{00000000-0005-0000-0000-000048000000}"/>
    <cellStyle name="_~MF2110_경보국설계서(철관주2003.1.30최종)_영천댐수량산출" xfId="61" xr:uid="{00000000-0005-0000-0000-000049000000}"/>
    <cellStyle name="_~MF2110_경보국설계서(철관주2003.1.30최종)_영천댐수량산출_수량산출서(2003.4.1)" xfId="62" xr:uid="{00000000-0005-0000-0000-00004A000000}"/>
    <cellStyle name="_~MF2110_광동댐전기내역서-1" xfId="63" xr:uid="{00000000-0005-0000-0000-00004B000000}"/>
    <cellStyle name="_~MF2110_대곡내역서0329(전기)-기계설비금액확인" xfId="64" xr:uid="{00000000-0005-0000-0000-00004C000000}"/>
    <cellStyle name="_~MF2110_수량산출서(2003.4.1)" xfId="65" xr:uid="{00000000-0005-0000-0000-00004D000000}"/>
    <cellStyle name="_~MF2110_영구동력수량산출" xfId="66" xr:uid="{00000000-0005-0000-0000-00004E000000}"/>
    <cellStyle name="_~MF2110_영구동력수량산출_수량산출서(2003.4.1)" xfId="67" xr:uid="{00000000-0005-0000-0000-00004F000000}"/>
    <cellStyle name="_~MF2110_영천댐수량산출" xfId="68" xr:uid="{00000000-0005-0000-0000-000050000000}"/>
    <cellStyle name="_~MF2110_영천댐수량산출_수량산출서(2003.4.1)" xfId="69" xr:uid="{00000000-0005-0000-0000-000051000000}"/>
    <cellStyle name="_~MF2110_영천댐최종(감시및CCTV)" xfId="70" xr:uid="{00000000-0005-0000-0000-000052000000}"/>
    <cellStyle name="_~MF2110_영천댐최종(홍수예설비공사)" xfId="71" xr:uid="{00000000-0005-0000-0000-000053000000}"/>
    <cellStyle name="_~MF2110_오리지날최종-경보국설계서(철관주2003.2.13) (version 3) (version 1)" xfId="72" xr:uid="{00000000-0005-0000-0000-000054000000}"/>
    <cellStyle name="_~MF2110_오리지날최종-경보국설계서(철관주2003.2.13) (version 3) (version 1)_수량산출서(2003.4.1)" xfId="73" xr:uid="{00000000-0005-0000-0000-000055000000}"/>
    <cellStyle name="_~MF2110_오리지날최종-경보국설계서(철관주2003.2.6)" xfId="74" xr:uid="{00000000-0005-0000-0000-000056000000}"/>
    <cellStyle name="_~MF2110_오리지날최종-경보국설계서(철관주2003.2.6)_수량산출서(2003.4.1)" xfId="75" xr:uid="{00000000-0005-0000-0000-000057000000}"/>
    <cellStyle name="_~MF2110_오리지날최종-경보국설계서(철관주2003.2.9) (version 2)" xfId="76" xr:uid="{00000000-0005-0000-0000-000058000000}"/>
    <cellStyle name="_~MF2110_오리지날최종-경보국설계서(철관주2003.2.9) (version 2)_수량산출서(2003.4.1)" xfId="77" xr:uid="{00000000-0005-0000-0000-000059000000}"/>
    <cellStyle name="_~MF2110_옥곡수량" xfId="78" xr:uid="{00000000-0005-0000-0000-00005A000000}"/>
    <cellStyle name="_~MF2110_전기-광양3단계(옥곡가압장)" xfId="79" xr:uid="{00000000-0005-0000-0000-00005B000000}"/>
    <cellStyle name="_~MF2110_전기내역서-광동댐" xfId="80" xr:uid="{00000000-0005-0000-0000-00005C000000}"/>
    <cellStyle name="_~MF2110_전기및계장-영천댐(03.9.8신설및철거나눔)" xfId="81" xr:uid="{00000000-0005-0000-0000-00005D000000}"/>
    <cellStyle name="_~MF2110_전기및계장-영천댐(03.9.8신설및철거나눔) (version 1)" xfId="82" xr:uid="{00000000-0005-0000-0000-00005E000000}"/>
    <cellStyle name="_~MF2110_전기및계장-영천댐취수능력(2003.4.8전기및계장)" xfId="83" xr:uid="{00000000-0005-0000-0000-00005F000000}"/>
    <cellStyle name="_~MF2110_전기방식" xfId="84" xr:uid="{00000000-0005-0000-0000-000060000000}"/>
    <cellStyle name="_~MF2110_전기방식_수량산출서(2003.4.1)" xfId="85" xr:uid="{00000000-0005-0000-0000-000061000000}"/>
    <cellStyle name="_~MF2110_전기-영천댐취수능력(2003.2.10) (version 1)" xfId="86" xr:uid="{00000000-0005-0000-0000-000062000000}"/>
    <cellStyle name="_~MF2110_전기-영천댐취수능력(2003.2.10) (version 1)_수량산출서(2003.4.1)" xfId="87" xr:uid="{00000000-0005-0000-0000-000063000000}"/>
    <cellStyle name="_~MF2110_최종실적(최종)" xfId="88" xr:uid="{00000000-0005-0000-0000-000064000000}"/>
    <cellStyle name="_~MF2110_최종실적(최종)_수량산출서(2003.4.1)" xfId="89" xr:uid="{00000000-0005-0000-0000-000065000000}"/>
    <cellStyle name="_~MF2110_최종실적(최종)_영천댐수량산출" xfId="90" xr:uid="{00000000-0005-0000-0000-000066000000}"/>
    <cellStyle name="_~MF2110_최종실적(최종)_영천댐수량산출_수량산출서(2003.4.1)" xfId="91" xr:uid="{00000000-0005-0000-0000-000067000000}"/>
    <cellStyle name="_~MF373C" xfId="92" xr:uid="{00000000-0005-0000-0000-000068000000}"/>
    <cellStyle name="_~MF373C_가설건축전기산출서" xfId="93" xr:uid="{00000000-0005-0000-0000-000069000000}"/>
    <cellStyle name="_~MF373C_가설건축전기산출서_수량산출서(2003.4.1)" xfId="94" xr:uid="{00000000-0005-0000-0000-00006A000000}"/>
    <cellStyle name="_~MF373C_가설동력수량산출" xfId="95" xr:uid="{00000000-0005-0000-0000-00006B000000}"/>
    <cellStyle name="_~MF373C_가설동력수량산출_수량산출서(2003.4.1)" xfId="96" xr:uid="{00000000-0005-0000-0000-00006C000000}"/>
    <cellStyle name="_~MF373C_가설통신수량" xfId="97" xr:uid="{00000000-0005-0000-0000-00006D000000}"/>
    <cellStyle name="_~MF373C_가설통신수량_수량산출서(2003.4.1)" xfId="98" xr:uid="{00000000-0005-0000-0000-00006E000000}"/>
    <cellStyle name="_~MF373C_경보국설계서(철관주2003.1.30최종)" xfId="99" xr:uid="{00000000-0005-0000-0000-00006F000000}"/>
    <cellStyle name="_~MF373C_경보국설계서(철관주2003.1.30최종)_수량산출서(2003.4.1)" xfId="100" xr:uid="{00000000-0005-0000-0000-000070000000}"/>
    <cellStyle name="_~MF373C_경보국설계서(철관주2003.1.30최종)_영천댐수량산출" xfId="101" xr:uid="{00000000-0005-0000-0000-000071000000}"/>
    <cellStyle name="_~MF373C_경보국설계서(철관주2003.1.30최종)_영천댐수량산출_수량산출서(2003.4.1)" xfId="102" xr:uid="{00000000-0005-0000-0000-000072000000}"/>
    <cellStyle name="_~MF373C_광동댐전기내역서-1" xfId="103" xr:uid="{00000000-0005-0000-0000-000073000000}"/>
    <cellStyle name="_~MF373C_대곡내역서0329(전기)-기계설비금액확인" xfId="104" xr:uid="{00000000-0005-0000-0000-000074000000}"/>
    <cellStyle name="_~MF373C_수량산출서(2003.4.1)" xfId="105" xr:uid="{00000000-0005-0000-0000-000075000000}"/>
    <cellStyle name="_~MF373C_영구동력수량산출" xfId="106" xr:uid="{00000000-0005-0000-0000-000076000000}"/>
    <cellStyle name="_~MF373C_영구동력수량산출_수량산출서(2003.4.1)" xfId="107" xr:uid="{00000000-0005-0000-0000-000077000000}"/>
    <cellStyle name="_~MF373C_영천댐수량산출" xfId="108" xr:uid="{00000000-0005-0000-0000-000078000000}"/>
    <cellStyle name="_~MF373C_영천댐수량산출_수량산출서(2003.4.1)" xfId="109" xr:uid="{00000000-0005-0000-0000-000079000000}"/>
    <cellStyle name="_~MF373C_영천댐최종(감시및CCTV)" xfId="110" xr:uid="{00000000-0005-0000-0000-00007A000000}"/>
    <cellStyle name="_~MF373C_영천댐최종(홍수예설비공사)" xfId="111" xr:uid="{00000000-0005-0000-0000-00007B000000}"/>
    <cellStyle name="_~MF373C_오리지날최종-경보국설계서(철관주2003.2.13) (version 3) (version 1)" xfId="112" xr:uid="{00000000-0005-0000-0000-00007C000000}"/>
    <cellStyle name="_~MF373C_오리지날최종-경보국설계서(철관주2003.2.13) (version 3) (version 1)_수량산출서(2003.4.1)" xfId="113" xr:uid="{00000000-0005-0000-0000-00007D000000}"/>
    <cellStyle name="_~MF373C_오리지날최종-경보국설계서(철관주2003.2.6)" xfId="114" xr:uid="{00000000-0005-0000-0000-00007E000000}"/>
    <cellStyle name="_~MF373C_오리지날최종-경보국설계서(철관주2003.2.6)_수량산출서(2003.4.1)" xfId="115" xr:uid="{00000000-0005-0000-0000-00007F000000}"/>
    <cellStyle name="_~MF373C_오리지날최종-경보국설계서(철관주2003.2.9) (version 2)" xfId="116" xr:uid="{00000000-0005-0000-0000-000080000000}"/>
    <cellStyle name="_~MF373C_오리지날최종-경보국설계서(철관주2003.2.9) (version 2)_수량산출서(2003.4.1)" xfId="117" xr:uid="{00000000-0005-0000-0000-000081000000}"/>
    <cellStyle name="_~MF373C_옥곡수량" xfId="118" xr:uid="{00000000-0005-0000-0000-000082000000}"/>
    <cellStyle name="_~MF373C_전기-광양3단계(옥곡가압장)" xfId="119" xr:uid="{00000000-0005-0000-0000-000083000000}"/>
    <cellStyle name="_~MF373C_전기내역서-광동댐" xfId="120" xr:uid="{00000000-0005-0000-0000-000084000000}"/>
    <cellStyle name="_~MF373C_전기및계장-영천댐(03.9.8신설및철거나눔)" xfId="121" xr:uid="{00000000-0005-0000-0000-000085000000}"/>
    <cellStyle name="_~MF373C_전기및계장-영천댐(03.9.8신설및철거나눔) (version 1)" xfId="122" xr:uid="{00000000-0005-0000-0000-000086000000}"/>
    <cellStyle name="_~MF373C_전기및계장-영천댐취수능력(2003.4.8전기및계장)" xfId="123" xr:uid="{00000000-0005-0000-0000-000087000000}"/>
    <cellStyle name="_~MF373C_전기방식" xfId="124" xr:uid="{00000000-0005-0000-0000-000088000000}"/>
    <cellStyle name="_~MF373C_전기방식_수량산출서(2003.4.1)" xfId="125" xr:uid="{00000000-0005-0000-0000-000089000000}"/>
    <cellStyle name="_~MF373C_전기-영천댐취수능력(2003.2.10) (version 1)" xfId="126" xr:uid="{00000000-0005-0000-0000-00008A000000}"/>
    <cellStyle name="_~MF373C_전기-영천댐취수능력(2003.2.10) (version 1)_수량산출서(2003.4.1)" xfId="127" xr:uid="{00000000-0005-0000-0000-00008B000000}"/>
    <cellStyle name="_~MF373C_최종실적(최종)" xfId="128" xr:uid="{00000000-0005-0000-0000-00008C000000}"/>
    <cellStyle name="_~MF373C_최종실적(최종)_수량산출서(2003.4.1)" xfId="129" xr:uid="{00000000-0005-0000-0000-00008D000000}"/>
    <cellStyle name="_~MF373C_최종실적(최종)_영천댐수량산출" xfId="130" xr:uid="{00000000-0005-0000-0000-00008E000000}"/>
    <cellStyle name="_~MF373C_최종실적(최종)_영천댐수량산출_수량산출서(2003.4.1)" xfId="131" xr:uid="{00000000-0005-0000-0000-00008F000000}"/>
    <cellStyle name="_003 봉림교(교각수량)" xfId="3469" xr:uid="{00000000-0005-0000-0000-000090000000}"/>
    <cellStyle name="_003 봉림교(교각수량)_003 봉림교(교각수량)" xfId="3470" xr:uid="{00000000-0005-0000-0000-000091000000}"/>
    <cellStyle name="_003 봉림교(교각수량)_003 봉림교(교각수량)_003 봉림교(교각수량)" xfId="3471" xr:uid="{00000000-0005-0000-0000-000092000000}"/>
    <cellStyle name="_01. 공사비내역서(조정안)" xfId="3472" xr:uid="{00000000-0005-0000-0000-000093000000}"/>
    <cellStyle name="_01. 공사비내역서(조정안)_01. 벽강관파일공사(최종)" xfId="3473" xr:uid="{00000000-0005-0000-0000-000094000000}"/>
    <cellStyle name="_01. 공사비내역서(조정안)_01. 벽강관파일공사(최종)_01. 벽강관파일공사(최종)" xfId="3474" xr:uid="{00000000-0005-0000-0000-000095000000}"/>
    <cellStyle name="_01. 공사비내역서(조정안)_04. 가교보강공사(최종)" xfId="3475" xr:uid="{00000000-0005-0000-0000-000096000000}"/>
    <cellStyle name="_01. 공사비내역서(조정안)_설계내역(7.6)" xfId="3476" xr:uid="{00000000-0005-0000-0000-000097000000}"/>
    <cellStyle name="_01. 공사비내역서(조정안)_수정내역(유지도로낙찰율,04.12)설계반영용" xfId="3477" xr:uid="{00000000-0005-0000-0000-000098000000}"/>
    <cellStyle name="_01. 공사비내역서(조정안)_야립홍보간판설계내역(최종)" xfId="3478" xr:uid="{00000000-0005-0000-0000-000099000000}"/>
    <cellStyle name="_01. 공사비내역서(조정안)_축도복개시공수량(구)" xfId="3479" xr:uid="{00000000-0005-0000-0000-00009A000000}"/>
    <cellStyle name="_01. 공사비내역서(조정안)_축도복개시공수량(구)_03. 축도복개공사(2)" xfId="3480" xr:uid="{00000000-0005-0000-0000-00009B000000}"/>
    <cellStyle name="_01. 기본서식(일반하도급)          " xfId="3481" xr:uid="{00000000-0005-0000-0000-00009C000000}"/>
    <cellStyle name="_01. 벽강관파일공사(최종)" xfId="3482" xr:uid="{00000000-0005-0000-0000-00009D000000}"/>
    <cellStyle name="_01. 신승+관음(유지도로-50.63억-변경분)" xfId="3483" xr:uid="{00000000-0005-0000-0000-00009E000000}"/>
    <cellStyle name="_01. 유일조경(최종-2)            " xfId="3484" xr:uid="{00000000-0005-0000-0000-00009F000000}"/>
    <cellStyle name="_01. 자재예산승인요청(유지도로)" xfId="3485" xr:uid="{00000000-0005-0000-0000-0000A0000000}"/>
    <cellStyle name="_01. 착공계" xfId="3486" xr:uid="{00000000-0005-0000-0000-0000A1000000}"/>
    <cellStyle name="_01.1월(상수도제외)" xfId="3487" xr:uid="{00000000-0005-0000-0000-0000A2000000}"/>
    <cellStyle name="_01.변경승인요청(송석-030401)" xfId="3488" xr:uid="{00000000-0005-0000-0000-0000A3000000}"/>
    <cellStyle name="_01.변경승인요청(송석-030401)_01. 벽강관파일공사(최종)" xfId="3489" xr:uid="{00000000-0005-0000-0000-0000A4000000}"/>
    <cellStyle name="_01.변경승인요청(송석-030401)_01. 벽강관파일공사(최종)_01. 벽강관파일공사(최종)" xfId="3490" xr:uid="{00000000-0005-0000-0000-0000A5000000}"/>
    <cellStyle name="_01.변경승인요청(송석-030401)_04. 가교보강공사(최종)" xfId="3491" xr:uid="{00000000-0005-0000-0000-0000A6000000}"/>
    <cellStyle name="_01.변경승인요청(송석-030401)_설계내역(7.6)" xfId="3492" xr:uid="{00000000-0005-0000-0000-0000A7000000}"/>
    <cellStyle name="_01.변경승인요청(송석-030401)_수정내역(유지도로낙찰율,04.12)설계반영용" xfId="3493" xr:uid="{00000000-0005-0000-0000-0000A8000000}"/>
    <cellStyle name="_01.변경승인요청(송석-030401)_야립홍보간판설계내역(최종)" xfId="3494" xr:uid="{00000000-0005-0000-0000-0000A9000000}"/>
    <cellStyle name="_01.변경승인요청(송석-030401)_축도복개시공수량(구)" xfId="3495" xr:uid="{00000000-0005-0000-0000-0000AA000000}"/>
    <cellStyle name="_01.변경승인요청(송석-030401)_축도복개시공수량(구)_03. 축도복개공사(2)" xfId="3496" xr:uid="{00000000-0005-0000-0000-0000AB000000}"/>
    <cellStyle name="_01.송수A-LINE 토공1217" xfId="132" xr:uid="{00000000-0005-0000-0000-0000AC000000}"/>
    <cellStyle name="_01토공" xfId="133" xr:uid="{00000000-0005-0000-0000-0000AD000000}"/>
    <cellStyle name="_01토공(A-)" xfId="134" xr:uid="{00000000-0005-0000-0000-0000AE000000}"/>
    <cellStyle name="_02. 유지도로설명파일(평면도)" xfId="3497" xr:uid="{00000000-0005-0000-0000-0000AF000000}"/>
    <cellStyle name="_02. 하도급통지서" xfId="3498" xr:uid="{00000000-0005-0000-0000-0000B0000000}"/>
    <cellStyle name="_04. 가교보강공사(최종)" xfId="3499" xr:uid="{00000000-0005-0000-0000-0000B1000000}"/>
    <cellStyle name="_05. 신성산건(교량점검로)          " xfId="3500" xr:uid="{00000000-0005-0000-0000-0000B2000000}"/>
    <cellStyle name="_05.2공구추진반력벽수량" xfId="3501" xr:uid="{00000000-0005-0000-0000-0000B3000000}"/>
    <cellStyle name="_06.변실토공(형산강)" xfId="135" xr:uid="{00000000-0005-0000-0000-0000B4000000}"/>
    <cellStyle name="_060105이토변방류관-제출" xfId="3502" xr:uid="{00000000-0005-0000-0000-0000B5000000}"/>
    <cellStyle name="_1차분(초안)" xfId="3503" xr:uid="{00000000-0005-0000-0000-0000B6000000}"/>
    <cellStyle name="_2.포장공(4지구)" xfId="136" xr:uid="{00000000-0005-0000-0000-0000B7000000}"/>
    <cellStyle name="_2.포장공(4지구)_01토공" xfId="137" xr:uid="{00000000-0005-0000-0000-0000B8000000}"/>
    <cellStyle name="_2.포장공(4지구)_01토공(A-)" xfId="138" xr:uid="{00000000-0005-0000-0000-0000B9000000}"/>
    <cellStyle name="_2.포장공(4지구)_G-계산토공(관로)" xfId="141" xr:uid="{00000000-0005-0000-0000-0000BC000000}"/>
    <cellStyle name="_2.포장공(4지구)_관로공-B" xfId="139" xr:uid="{00000000-0005-0000-0000-0000BA000000}"/>
    <cellStyle name="_2.포장공(4지구)_토공-B" xfId="140" xr:uid="{00000000-0005-0000-0000-0000BB000000}"/>
    <cellStyle name="_2001년만" xfId="142" xr:uid="{00000000-0005-0000-0000-0000BD000000}"/>
    <cellStyle name="_2001년만_(11-6)2001중장기계획(총괄)1" xfId="143" xr:uid="{00000000-0005-0000-0000-0000BE000000}"/>
    <cellStyle name="_2001년만_(11-6)2001중장기계획(총괄)1_가설건축전기산출서" xfId="144" xr:uid="{00000000-0005-0000-0000-0000BF000000}"/>
    <cellStyle name="_2001년만_(11-6)2001중장기계획(총괄)1_가설건축전기산출서_수량산출서(2003.4.1)" xfId="145" xr:uid="{00000000-0005-0000-0000-0000C0000000}"/>
    <cellStyle name="_2001년만_(11-6)2001중장기계획(총괄)1_가설동력수량산출" xfId="146" xr:uid="{00000000-0005-0000-0000-0000C1000000}"/>
    <cellStyle name="_2001년만_(11-6)2001중장기계획(총괄)1_가설동력수량산출_수량산출서(2003.4.1)" xfId="147" xr:uid="{00000000-0005-0000-0000-0000C2000000}"/>
    <cellStyle name="_2001년만_(11-6)2001중장기계획(총괄)1_가설통신수량" xfId="148" xr:uid="{00000000-0005-0000-0000-0000C3000000}"/>
    <cellStyle name="_2001년만_(11-6)2001중장기계획(총괄)1_가설통신수량_수량산출서(2003.4.1)" xfId="149" xr:uid="{00000000-0005-0000-0000-0000C4000000}"/>
    <cellStyle name="_2001년만_(11-6)2001중장기계획(총괄)1_경보국설계서(철관주2003.1.30최종)" xfId="150" xr:uid="{00000000-0005-0000-0000-0000C5000000}"/>
    <cellStyle name="_2001년만_(11-6)2001중장기계획(총괄)1_경보국설계서(철관주2003.1.30최종)_수량산출서(2003.4.1)" xfId="151" xr:uid="{00000000-0005-0000-0000-0000C6000000}"/>
    <cellStyle name="_2001년만_(11-6)2001중장기계획(총괄)1_경보국설계서(철관주2003.1.30최종)_영천댐수량산출" xfId="152" xr:uid="{00000000-0005-0000-0000-0000C7000000}"/>
    <cellStyle name="_2001년만_(11-6)2001중장기계획(총괄)1_경보국설계서(철관주2003.1.30최종)_영천댐수량산출_수량산출서(2003.4.1)" xfId="153" xr:uid="{00000000-0005-0000-0000-0000C8000000}"/>
    <cellStyle name="_2001년만_(11-6)2001중장기계획(총괄)1_광동댐전기내역서-1" xfId="154" xr:uid="{00000000-0005-0000-0000-0000C9000000}"/>
    <cellStyle name="_2001년만_(11-6)2001중장기계획(총괄)1_대곡내역서0329(전기)-기계설비금액확인" xfId="155" xr:uid="{00000000-0005-0000-0000-0000CA000000}"/>
    <cellStyle name="_2001년만_(11-6)2001중장기계획(총괄)1_수량산출서(2003.4.1)" xfId="156" xr:uid="{00000000-0005-0000-0000-0000CB000000}"/>
    <cellStyle name="_2001년만_(11-6)2001중장기계획(총괄)1_영구동력수량산출" xfId="157" xr:uid="{00000000-0005-0000-0000-0000CC000000}"/>
    <cellStyle name="_2001년만_(11-6)2001중장기계획(총괄)1_영구동력수량산출_수량산출서(2003.4.1)" xfId="158" xr:uid="{00000000-0005-0000-0000-0000CD000000}"/>
    <cellStyle name="_2001년만_(11-6)2001중장기계획(총괄)1_영천댐수량산출" xfId="159" xr:uid="{00000000-0005-0000-0000-0000CE000000}"/>
    <cellStyle name="_2001년만_(11-6)2001중장기계획(총괄)1_영천댐수량산출_수량산출서(2003.4.1)" xfId="160" xr:uid="{00000000-0005-0000-0000-0000CF000000}"/>
    <cellStyle name="_2001년만_(11-6)2001중장기계획(총괄)1_영천댐최종(감시및CCTV)" xfId="161" xr:uid="{00000000-0005-0000-0000-0000D0000000}"/>
    <cellStyle name="_2001년만_(11-6)2001중장기계획(총괄)1_영천댐최종(홍수예설비공사)" xfId="162" xr:uid="{00000000-0005-0000-0000-0000D1000000}"/>
    <cellStyle name="_2001년만_(11-6)2001중장기계획(총괄)1_오리지날최종-경보국설계서(철관주2003.2.13) (version 3) (version 1)" xfId="163" xr:uid="{00000000-0005-0000-0000-0000D2000000}"/>
    <cellStyle name="_2001년만_(11-6)2001중장기계획(총괄)1_오리지날최종-경보국설계서(철관주2003.2.13) (version 3) (version 1)_수량산출서(2003.4.1)" xfId="164" xr:uid="{00000000-0005-0000-0000-0000D3000000}"/>
    <cellStyle name="_2001년만_(11-6)2001중장기계획(총괄)1_오리지날최종-경보국설계서(철관주2003.2.6)" xfId="165" xr:uid="{00000000-0005-0000-0000-0000D4000000}"/>
    <cellStyle name="_2001년만_(11-6)2001중장기계획(총괄)1_오리지날최종-경보국설계서(철관주2003.2.6)_수량산출서(2003.4.1)" xfId="166" xr:uid="{00000000-0005-0000-0000-0000D5000000}"/>
    <cellStyle name="_2001년만_(11-6)2001중장기계획(총괄)1_오리지날최종-경보국설계서(철관주2003.2.9) (version 2)" xfId="167" xr:uid="{00000000-0005-0000-0000-0000D6000000}"/>
    <cellStyle name="_2001년만_(11-6)2001중장기계획(총괄)1_오리지날최종-경보국설계서(철관주2003.2.9) (version 2)_수량산출서(2003.4.1)" xfId="168" xr:uid="{00000000-0005-0000-0000-0000D7000000}"/>
    <cellStyle name="_2001년만_(11-6)2001중장기계획(총괄)1_옥곡수량" xfId="169" xr:uid="{00000000-0005-0000-0000-0000D8000000}"/>
    <cellStyle name="_2001년만_(11-6)2001중장기계획(총괄)1_전기-광양3단계(옥곡가압장)" xfId="170" xr:uid="{00000000-0005-0000-0000-0000D9000000}"/>
    <cellStyle name="_2001년만_(11-6)2001중장기계획(총괄)1_전기내역서-광동댐" xfId="171" xr:uid="{00000000-0005-0000-0000-0000DA000000}"/>
    <cellStyle name="_2001년만_(11-6)2001중장기계획(총괄)1_전기및계장-영천댐(03.9.8신설및철거나눔)" xfId="172" xr:uid="{00000000-0005-0000-0000-0000DB000000}"/>
    <cellStyle name="_2001년만_(11-6)2001중장기계획(총괄)1_전기및계장-영천댐(03.9.8신설및철거나눔) (version 1)" xfId="173" xr:uid="{00000000-0005-0000-0000-0000DC000000}"/>
    <cellStyle name="_2001년만_(11-6)2001중장기계획(총괄)1_전기및계장-영천댐취수능력(2003.4.8전기및계장)" xfId="174" xr:uid="{00000000-0005-0000-0000-0000DD000000}"/>
    <cellStyle name="_2001년만_(11-6)2001중장기계획(총괄)1_전기방식" xfId="175" xr:uid="{00000000-0005-0000-0000-0000DE000000}"/>
    <cellStyle name="_2001년만_(11-6)2001중장기계획(총괄)1_전기방식_수량산출서(2003.4.1)" xfId="176" xr:uid="{00000000-0005-0000-0000-0000DF000000}"/>
    <cellStyle name="_2001년만_(11-6)2001중장기계획(총괄)1_전기-영천댐취수능력(2003.2.10) (version 1)" xfId="177" xr:uid="{00000000-0005-0000-0000-0000E0000000}"/>
    <cellStyle name="_2001년만_(11-6)2001중장기계획(총괄)1_전기-영천댐취수능력(2003.2.10) (version 1)_수량산출서(2003.4.1)" xfId="178" xr:uid="{00000000-0005-0000-0000-0000E1000000}"/>
    <cellStyle name="_2001년만_(11-6)2001중장기계획(총괄)1_최종실적(최종)" xfId="179" xr:uid="{00000000-0005-0000-0000-0000E2000000}"/>
    <cellStyle name="_2001년만_(11-6)2001중장기계획(총괄)1_최종실적(최종)_수량산출서(2003.4.1)" xfId="180" xr:uid="{00000000-0005-0000-0000-0000E3000000}"/>
    <cellStyle name="_2001년만_(11-6)2001중장기계획(총괄)1_최종실적(최종)_영천댐수량산출" xfId="181" xr:uid="{00000000-0005-0000-0000-0000E4000000}"/>
    <cellStyle name="_2001년만_(11-6)2001중장기계획(총괄)1_최종실적(최종)_영천댐수량산출_수량산출서(2003.4.1)" xfId="182" xr:uid="{00000000-0005-0000-0000-0000E5000000}"/>
    <cellStyle name="_2001년만_~MF1128" xfId="183" xr:uid="{00000000-0005-0000-0000-0000E6000000}"/>
    <cellStyle name="_2001년만_~MF1128_(11-6)2001중장기계획(총괄)1" xfId="184" xr:uid="{00000000-0005-0000-0000-0000E7000000}"/>
    <cellStyle name="_2001년만_~MF1128_(11-6)2001중장기계획(총괄)1_가설건축전기산출서" xfId="185" xr:uid="{00000000-0005-0000-0000-0000E8000000}"/>
    <cellStyle name="_2001년만_~MF1128_(11-6)2001중장기계획(총괄)1_가설건축전기산출서_수량산출서(2003.4.1)" xfId="186" xr:uid="{00000000-0005-0000-0000-0000E9000000}"/>
    <cellStyle name="_2001년만_~MF1128_(11-6)2001중장기계획(총괄)1_가설동력수량산출" xfId="187" xr:uid="{00000000-0005-0000-0000-0000EA000000}"/>
    <cellStyle name="_2001년만_~MF1128_(11-6)2001중장기계획(총괄)1_가설동력수량산출_수량산출서(2003.4.1)" xfId="188" xr:uid="{00000000-0005-0000-0000-0000EB000000}"/>
    <cellStyle name="_2001년만_~MF1128_(11-6)2001중장기계획(총괄)1_가설통신수량" xfId="189" xr:uid="{00000000-0005-0000-0000-0000EC000000}"/>
    <cellStyle name="_2001년만_~MF1128_(11-6)2001중장기계획(총괄)1_가설통신수량_수량산출서(2003.4.1)" xfId="190" xr:uid="{00000000-0005-0000-0000-0000ED000000}"/>
    <cellStyle name="_2001년만_~MF1128_(11-6)2001중장기계획(총괄)1_경보국설계서(철관주2003.1.30최종)" xfId="191" xr:uid="{00000000-0005-0000-0000-0000EE000000}"/>
    <cellStyle name="_2001년만_~MF1128_(11-6)2001중장기계획(총괄)1_경보국설계서(철관주2003.1.30최종)_수량산출서(2003.4.1)" xfId="192" xr:uid="{00000000-0005-0000-0000-0000EF000000}"/>
    <cellStyle name="_2001년만_~MF1128_(11-6)2001중장기계획(총괄)1_경보국설계서(철관주2003.1.30최종)_영천댐수량산출" xfId="193" xr:uid="{00000000-0005-0000-0000-0000F0000000}"/>
    <cellStyle name="_2001년만_~MF1128_(11-6)2001중장기계획(총괄)1_경보국설계서(철관주2003.1.30최종)_영천댐수량산출_수량산출서(2003.4.1)" xfId="194" xr:uid="{00000000-0005-0000-0000-0000F1000000}"/>
    <cellStyle name="_2001년만_~MF1128_(11-6)2001중장기계획(총괄)1_광동댐전기내역서-1" xfId="195" xr:uid="{00000000-0005-0000-0000-0000F2000000}"/>
    <cellStyle name="_2001년만_~MF1128_(11-6)2001중장기계획(총괄)1_대곡내역서0329(전기)-기계설비금액확인" xfId="196" xr:uid="{00000000-0005-0000-0000-0000F3000000}"/>
    <cellStyle name="_2001년만_~MF1128_(11-6)2001중장기계획(총괄)1_수량산출서(2003.4.1)" xfId="197" xr:uid="{00000000-0005-0000-0000-0000F4000000}"/>
    <cellStyle name="_2001년만_~MF1128_(11-6)2001중장기계획(총괄)1_영구동력수량산출" xfId="198" xr:uid="{00000000-0005-0000-0000-0000F5000000}"/>
    <cellStyle name="_2001년만_~MF1128_(11-6)2001중장기계획(총괄)1_영구동력수량산출_수량산출서(2003.4.1)" xfId="199" xr:uid="{00000000-0005-0000-0000-0000F6000000}"/>
    <cellStyle name="_2001년만_~MF1128_(11-6)2001중장기계획(총괄)1_영천댐수량산출" xfId="200" xr:uid="{00000000-0005-0000-0000-0000F7000000}"/>
    <cellStyle name="_2001년만_~MF1128_(11-6)2001중장기계획(총괄)1_영천댐수량산출_수량산출서(2003.4.1)" xfId="201" xr:uid="{00000000-0005-0000-0000-0000F8000000}"/>
    <cellStyle name="_2001년만_~MF1128_(11-6)2001중장기계획(총괄)1_영천댐최종(감시및CCTV)" xfId="202" xr:uid="{00000000-0005-0000-0000-0000F9000000}"/>
    <cellStyle name="_2001년만_~MF1128_(11-6)2001중장기계획(총괄)1_영천댐최종(홍수예설비공사)" xfId="203" xr:uid="{00000000-0005-0000-0000-0000FA000000}"/>
    <cellStyle name="_2001년만_~MF1128_(11-6)2001중장기계획(총괄)1_오리지날최종-경보국설계서(철관주2003.2.13) (version 3) (version 1)" xfId="204" xr:uid="{00000000-0005-0000-0000-0000FB000000}"/>
    <cellStyle name="_2001년만_~MF1128_(11-6)2001중장기계획(총괄)1_오리지날최종-경보국설계서(철관주2003.2.13) (version 3) (version 1)_수량산출서(2003.4.1)" xfId="205" xr:uid="{00000000-0005-0000-0000-0000FC000000}"/>
    <cellStyle name="_2001년만_~MF1128_(11-6)2001중장기계획(총괄)1_오리지날최종-경보국설계서(철관주2003.2.6)" xfId="206" xr:uid="{00000000-0005-0000-0000-0000FD000000}"/>
    <cellStyle name="_2001년만_~MF1128_(11-6)2001중장기계획(총괄)1_오리지날최종-경보국설계서(철관주2003.2.6)_수량산출서(2003.4.1)" xfId="207" xr:uid="{00000000-0005-0000-0000-0000FE000000}"/>
    <cellStyle name="_2001년만_~MF1128_(11-6)2001중장기계획(총괄)1_오리지날최종-경보국설계서(철관주2003.2.9) (version 2)" xfId="208" xr:uid="{00000000-0005-0000-0000-0000FF000000}"/>
    <cellStyle name="_2001년만_~MF1128_(11-6)2001중장기계획(총괄)1_오리지날최종-경보국설계서(철관주2003.2.9) (version 2)_수량산출서(2003.4.1)" xfId="209" xr:uid="{00000000-0005-0000-0000-000000010000}"/>
    <cellStyle name="_2001년만_~MF1128_(11-6)2001중장기계획(총괄)1_옥곡수량" xfId="210" xr:uid="{00000000-0005-0000-0000-000001010000}"/>
    <cellStyle name="_2001년만_~MF1128_(11-6)2001중장기계획(총괄)1_전기-광양3단계(옥곡가압장)" xfId="211" xr:uid="{00000000-0005-0000-0000-000002010000}"/>
    <cellStyle name="_2001년만_~MF1128_(11-6)2001중장기계획(총괄)1_전기내역서-광동댐" xfId="212" xr:uid="{00000000-0005-0000-0000-000003010000}"/>
    <cellStyle name="_2001년만_~MF1128_(11-6)2001중장기계획(총괄)1_전기및계장-영천댐(03.9.8신설및철거나눔)" xfId="213" xr:uid="{00000000-0005-0000-0000-000004010000}"/>
    <cellStyle name="_2001년만_~MF1128_(11-6)2001중장기계획(총괄)1_전기및계장-영천댐(03.9.8신설및철거나눔) (version 1)" xfId="214" xr:uid="{00000000-0005-0000-0000-000005010000}"/>
    <cellStyle name="_2001년만_~MF1128_(11-6)2001중장기계획(총괄)1_전기및계장-영천댐취수능력(2003.4.8전기및계장)" xfId="215" xr:uid="{00000000-0005-0000-0000-000006010000}"/>
    <cellStyle name="_2001년만_~MF1128_(11-6)2001중장기계획(총괄)1_전기방식" xfId="216" xr:uid="{00000000-0005-0000-0000-000007010000}"/>
    <cellStyle name="_2001년만_~MF1128_(11-6)2001중장기계획(총괄)1_전기방식_수량산출서(2003.4.1)" xfId="217" xr:uid="{00000000-0005-0000-0000-000008010000}"/>
    <cellStyle name="_2001년만_~MF1128_(11-6)2001중장기계획(총괄)1_전기-영천댐취수능력(2003.2.10) (version 1)" xfId="218" xr:uid="{00000000-0005-0000-0000-000009010000}"/>
    <cellStyle name="_2001년만_~MF1128_(11-6)2001중장기계획(총괄)1_전기-영천댐취수능력(2003.2.10) (version 1)_수량산출서(2003.4.1)" xfId="219" xr:uid="{00000000-0005-0000-0000-00000A010000}"/>
    <cellStyle name="_2001년만_~MF1128_(11-6)2001중장기계획(총괄)1_최종실적(최종)" xfId="220" xr:uid="{00000000-0005-0000-0000-00000B010000}"/>
    <cellStyle name="_2001년만_~MF1128_(11-6)2001중장기계획(총괄)1_최종실적(최종)_수량산출서(2003.4.1)" xfId="221" xr:uid="{00000000-0005-0000-0000-00000C010000}"/>
    <cellStyle name="_2001년만_~MF1128_(11-6)2001중장기계획(총괄)1_최종실적(최종)_영천댐수량산출" xfId="222" xr:uid="{00000000-0005-0000-0000-00000D010000}"/>
    <cellStyle name="_2001년만_~MF1128_(11-6)2001중장기계획(총괄)1_최종실적(최종)_영천댐수량산출_수량산출서(2003.4.1)" xfId="223" xr:uid="{00000000-0005-0000-0000-00000E010000}"/>
    <cellStyle name="_2001년만_~MF1128_~MF2110" xfId="224" xr:uid="{00000000-0005-0000-0000-00000F010000}"/>
    <cellStyle name="_2001년만_~MF1128_~MF2110_가설건축전기산출서" xfId="225" xr:uid="{00000000-0005-0000-0000-000010010000}"/>
    <cellStyle name="_2001년만_~MF1128_~MF2110_가설건축전기산출서_수량산출서(2003.4.1)" xfId="226" xr:uid="{00000000-0005-0000-0000-000011010000}"/>
    <cellStyle name="_2001년만_~MF1128_~MF2110_가설동력수량산출" xfId="227" xr:uid="{00000000-0005-0000-0000-000012010000}"/>
    <cellStyle name="_2001년만_~MF1128_~MF2110_가설동력수량산출_수량산출서(2003.4.1)" xfId="228" xr:uid="{00000000-0005-0000-0000-000013010000}"/>
    <cellStyle name="_2001년만_~MF1128_~MF2110_가설통신수량" xfId="229" xr:uid="{00000000-0005-0000-0000-000014010000}"/>
    <cellStyle name="_2001년만_~MF1128_~MF2110_가설통신수량_수량산출서(2003.4.1)" xfId="230" xr:uid="{00000000-0005-0000-0000-000015010000}"/>
    <cellStyle name="_2001년만_~MF1128_~MF2110_경보국설계서(철관주2003.1.30최종)" xfId="231" xr:uid="{00000000-0005-0000-0000-000016010000}"/>
    <cellStyle name="_2001년만_~MF1128_~MF2110_경보국설계서(철관주2003.1.30최종)_수량산출서(2003.4.1)" xfId="232" xr:uid="{00000000-0005-0000-0000-000017010000}"/>
    <cellStyle name="_2001년만_~MF1128_~MF2110_경보국설계서(철관주2003.1.30최종)_영천댐수량산출" xfId="233" xr:uid="{00000000-0005-0000-0000-000018010000}"/>
    <cellStyle name="_2001년만_~MF1128_~MF2110_경보국설계서(철관주2003.1.30최종)_영천댐수량산출_수량산출서(2003.4.1)" xfId="234" xr:uid="{00000000-0005-0000-0000-000019010000}"/>
    <cellStyle name="_2001년만_~MF1128_~MF2110_광동댐전기내역서-1" xfId="235" xr:uid="{00000000-0005-0000-0000-00001A010000}"/>
    <cellStyle name="_2001년만_~MF1128_~MF2110_대곡내역서0329(전기)-기계설비금액확인" xfId="236" xr:uid="{00000000-0005-0000-0000-00001B010000}"/>
    <cellStyle name="_2001년만_~MF1128_~MF2110_수량산출서(2003.4.1)" xfId="237" xr:uid="{00000000-0005-0000-0000-00001C010000}"/>
    <cellStyle name="_2001년만_~MF1128_~MF2110_영구동력수량산출" xfId="238" xr:uid="{00000000-0005-0000-0000-00001D010000}"/>
    <cellStyle name="_2001년만_~MF1128_~MF2110_영구동력수량산출_수량산출서(2003.4.1)" xfId="239" xr:uid="{00000000-0005-0000-0000-00001E010000}"/>
    <cellStyle name="_2001년만_~MF1128_~MF2110_영천댐수량산출" xfId="240" xr:uid="{00000000-0005-0000-0000-00001F010000}"/>
    <cellStyle name="_2001년만_~MF1128_~MF2110_영천댐수량산출_수량산출서(2003.4.1)" xfId="241" xr:uid="{00000000-0005-0000-0000-000020010000}"/>
    <cellStyle name="_2001년만_~MF1128_~MF2110_영천댐최종(감시및CCTV)" xfId="242" xr:uid="{00000000-0005-0000-0000-000021010000}"/>
    <cellStyle name="_2001년만_~MF1128_~MF2110_영천댐최종(홍수예설비공사)" xfId="243" xr:uid="{00000000-0005-0000-0000-000022010000}"/>
    <cellStyle name="_2001년만_~MF1128_~MF2110_오리지날최종-경보국설계서(철관주2003.2.13) (version 3) (version 1)" xfId="244" xr:uid="{00000000-0005-0000-0000-000023010000}"/>
    <cellStyle name="_2001년만_~MF1128_~MF2110_오리지날최종-경보국설계서(철관주2003.2.13) (version 3) (version 1)_수량산출서(2003.4.1)" xfId="245" xr:uid="{00000000-0005-0000-0000-000024010000}"/>
    <cellStyle name="_2001년만_~MF1128_~MF2110_오리지날최종-경보국설계서(철관주2003.2.6)" xfId="246" xr:uid="{00000000-0005-0000-0000-000025010000}"/>
    <cellStyle name="_2001년만_~MF1128_~MF2110_오리지날최종-경보국설계서(철관주2003.2.6)_수량산출서(2003.4.1)" xfId="247" xr:uid="{00000000-0005-0000-0000-000026010000}"/>
    <cellStyle name="_2001년만_~MF1128_~MF2110_오리지날최종-경보국설계서(철관주2003.2.9) (version 2)" xfId="248" xr:uid="{00000000-0005-0000-0000-000027010000}"/>
    <cellStyle name="_2001년만_~MF1128_~MF2110_오리지날최종-경보국설계서(철관주2003.2.9) (version 2)_수량산출서(2003.4.1)" xfId="249" xr:uid="{00000000-0005-0000-0000-000028010000}"/>
    <cellStyle name="_2001년만_~MF1128_~MF2110_옥곡수량" xfId="250" xr:uid="{00000000-0005-0000-0000-000029010000}"/>
    <cellStyle name="_2001년만_~MF1128_~MF2110_전기-광양3단계(옥곡가압장)" xfId="251" xr:uid="{00000000-0005-0000-0000-00002A010000}"/>
    <cellStyle name="_2001년만_~MF1128_~MF2110_전기내역서-광동댐" xfId="252" xr:uid="{00000000-0005-0000-0000-00002B010000}"/>
    <cellStyle name="_2001년만_~MF1128_~MF2110_전기및계장-영천댐(03.9.8신설및철거나눔)" xfId="253" xr:uid="{00000000-0005-0000-0000-00002C010000}"/>
    <cellStyle name="_2001년만_~MF1128_~MF2110_전기및계장-영천댐(03.9.8신설및철거나눔) (version 1)" xfId="254" xr:uid="{00000000-0005-0000-0000-00002D010000}"/>
    <cellStyle name="_2001년만_~MF1128_~MF2110_전기및계장-영천댐취수능력(2003.4.8전기및계장)" xfId="255" xr:uid="{00000000-0005-0000-0000-00002E010000}"/>
    <cellStyle name="_2001년만_~MF1128_~MF2110_전기방식" xfId="256" xr:uid="{00000000-0005-0000-0000-00002F010000}"/>
    <cellStyle name="_2001년만_~MF1128_~MF2110_전기방식_수량산출서(2003.4.1)" xfId="257" xr:uid="{00000000-0005-0000-0000-000030010000}"/>
    <cellStyle name="_2001년만_~MF1128_~MF2110_전기-영천댐취수능력(2003.2.10) (version 1)" xfId="258" xr:uid="{00000000-0005-0000-0000-000031010000}"/>
    <cellStyle name="_2001년만_~MF1128_~MF2110_전기-영천댐취수능력(2003.2.10) (version 1)_수량산출서(2003.4.1)" xfId="259" xr:uid="{00000000-0005-0000-0000-000032010000}"/>
    <cellStyle name="_2001년만_~MF1128_~MF2110_최종실적(최종)" xfId="260" xr:uid="{00000000-0005-0000-0000-000033010000}"/>
    <cellStyle name="_2001년만_~MF1128_~MF2110_최종실적(최종)_수량산출서(2003.4.1)" xfId="261" xr:uid="{00000000-0005-0000-0000-000034010000}"/>
    <cellStyle name="_2001년만_~MF1128_~MF2110_최종실적(최종)_영천댐수량산출" xfId="262" xr:uid="{00000000-0005-0000-0000-000035010000}"/>
    <cellStyle name="_2001년만_~MF1128_~MF2110_최종실적(최종)_영천댐수량산출_수량산출서(2003.4.1)" xfId="263" xr:uid="{00000000-0005-0000-0000-000036010000}"/>
    <cellStyle name="_2001년만_~MF1128_~MF373C" xfId="264" xr:uid="{00000000-0005-0000-0000-000037010000}"/>
    <cellStyle name="_2001년만_~MF1128_~MF373C_가설건축전기산출서" xfId="265" xr:uid="{00000000-0005-0000-0000-000038010000}"/>
    <cellStyle name="_2001년만_~MF1128_~MF373C_가설건축전기산출서_수량산출서(2003.4.1)" xfId="266" xr:uid="{00000000-0005-0000-0000-000039010000}"/>
    <cellStyle name="_2001년만_~MF1128_~MF373C_가설동력수량산출" xfId="267" xr:uid="{00000000-0005-0000-0000-00003A010000}"/>
    <cellStyle name="_2001년만_~MF1128_~MF373C_가설동력수량산출_수량산출서(2003.4.1)" xfId="268" xr:uid="{00000000-0005-0000-0000-00003B010000}"/>
    <cellStyle name="_2001년만_~MF1128_~MF373C_가설통신수량" xfId="269" xr:uid="{00000000-0005-0000-0000-00003C010000}"/>
    <cellStyle name="_2001년만_~MF1128_~MF373C_가설통신수량_수량산출서(2003.4.1)" xfId="270" xr:uid="{00000000-0005-0000-0000-00003D010000}"/>
    <cellStyle name="_2001년만_~MF1128_~MF373C_경보국설계서(철관주2003.1.30최종)" xfId="271" xr:uid="{00000000-0005-0000-0000-00003E010000}"/>
    <cellStyle name="_2001년만_~MF1128_~MF373C_경보국설계서(철관주2003.1.30최종)_수량산출서(2003.4.1)" xfId="272" xr:uid="{00000000-0005-0000-0000-00003F010000}"/>
    <cellStyle name="_2001년만_~MF1128_~MF373C_경보국설계서(철관주2003.1.30최종)_영천댐수량산출" xfId="273" xr:uid="{00000000-0005-0000-0000-000040010000}"/>
    <cellStyle name="_2001년만_~MF1128_~MF373C_경보국설계서(철관주2003.1.30최종)_영천댐수량산출_수량산출서(2003.4.1)" xfId="274" xr:uid="{00000000-0005-0000-0000-000041010000}"/>
    <cellStyle name="_2001년만_~MF1128_~MF373C_광동댐전기내역서-1" xfId="275" xr:uid="{00000000-0005-0000-0000-000042010000}"/>
    <cellStyle name="_2001년만_~MF1128_~MF373C_대곡내역서0329(전기)-기계설비금액확인" xfId="276" xr:uid="{00000000-0005-0000-0000-000043010000}"/>
    <cellStyle name="_2001년만_~MF1128_~MF373C_수량산출서(2003.4.1)" xfId="277" xr:uid="{00000000-0005-0000-0000-000044010000}"/>
    <cellStyle name="_2001년만_~MF1128_~MF373C_영구동력수량산출" xfId="278" xr:uid="{00000000-0005-0000-0000-000045010000}"/>
    <cellStyle name="_2001년만_~MF1128_~MF373C_영구동력수량산출_수량산출서(2003.4.1)" xfId="279" xr:uid="{00000000-0005-0000-0000-000046010000}"/>
    <cellStyle name="_2001년만_~MF1128_~MF373C_영천댐수량산출" xfId="280" xr:uid="{00000000-0005-0000-0000-000047010000}"/>
    <cellStyle name="_2001년만_~MF1128_~MF373C_영천댐수량산출_수량산출서(2003.4.1)" xfId="281" xr:uid="{00000000-0005-0000-0000-000048010000}"/>
    <cellStyle name="_2001년만_~MF1128_~MF373C_영천댐최종(감시및CCTV)" xfId="282" xr:uid="{00000000-0005-0000-0000-000049010000}"/>
    <cellStyle name="_2001년만_~MF1128_~MF373C_영천댐최종(홍수예설비공사)" xfId="283" xr:uid="{00000000-0005-0000-0000-00004A010000}"/>
    <cellStyle name="_2001년만_~MF1128_~MF373C_오리지날최종-경보국설계서(철관주2003.2.13) (version 3) (version 1)" xfId="284" xr:uid="{00000000-0005-0000-0000-00004B010000}"/>
    <cellStyle name="_2001년만_~MF1128_~MF373C_오리지날최종-경보국설계서(철관주2003.2.13) (version 3) (version 1)_수량산출서(2003.4.1)" xfId="285" xr:uid="{00000000-0005-0000-0000-00004C010000}"/>
    <cellStyle name="_2001년만_~MF1128_~MF373C_오리지날최종-경보국설계서(철관주2003.2.6)" xfId="286" xr:uid="{00000000-0005-0000-0000-00004D010000}"/>
    <cellStyle name="_2001년만_~MF1128_~MF373C_오리지날최종-경보국설계서(철관주2003.2.6)_수량산출서(2003.4.1)" xfId="287" xr:uid="{00000000-0005-0000-0000-00004E010000}"/>
    <cellStyle name="_2001년만_~MF1128_~MF373C_오리지날최종-경보국설계서(철관주2003.2.9) (version 2)" xfId="288" xr:uid="{00000000-0005-0000-0000-00004F010000}"/>
    <cellStyle name="_2001년만_~MF1128_~MF373C_오리지날최종-경보국설계서(철관주2003.2.9) (version 2)_수량산출서(2003.4.1)" xfId="289" xr:uid="{00000000-0005-0000-0000-000050010000}"/>
    <cellStyle name="_2001년만_~MF1128_~MF373C_옥곡수량" xfId="290" xr:uid="{00000000-0005-0000-0000-000051010000}"/>
    <cellStyle name="_2001년만_~MF1128_~MF373C_전기-광양3단계(옥곡가압장)" xfId="291" xr:uid="{00000000-0005-0000-0000-000052010000}"/>
    <cellStyle name="_2001년만_~MF1128_~MF373C_전기내역서-광동댐" xfId="292" xr:uid="{00000000-0005-0000-0000-000053010000}"/>
    <cellStyle name="_2001년만_~MF1128_~MF373C_전기및계장-영천댐(03.9.8신설및철거나눔)" xfId="293" xr:uid="{00000000-0005-0000-0000-000054010000}"/>
    <cellStyle name="_2001년만_~MF1128_~MF373C_전기및계장-영천댐(03.9.8신설및철거나눔) (version 1)" xfId="294" xr:uid="{00000000-0005-0000-0000-000055010000}"/>
    <cellStyle name="_2001년만_~MF1128_~MF373C_전기및계장-영천댐취수능력(2003.4.8전기및계장)" xfId="295" xr:uid="{00000000-0005-0000-0000-000056010000}"/>
    <cellStyle name="_2001년만_~MF1128_~MF373C_전기방식" xfId="296" xr:uid="{00000000-0005-0000-0000-000057010000}"/>
    <cellStyle name="_2001년만_~MF1128_~MF373C_전기방식_수량산출서(2003.4.1)" xfId="297" xr:uid="{00000000-0005-0000-0000-000058010000}"/>
    <cellStyle name="_2001년만_~MF1128_~MF373C_전기-영천댐취수능력(2003.2.10) (version 1)" xfId="298" xr:uid="{00000000-0005-0000-0000-000059010000}"/>
    <cellStyle name="_2001년만_~MF1128_~MF373C_전기-영천댐취수능력(2003.2.10) (version 1)_수량산출서(2003.4.1)" xfId="299" xr:uid="{00000000-0005-0000-0000-00005A010000}"/>
    <cellStyle name="_2001년만_~MF1128_~MF373C_최종실적(최종)" xfId="300" xr:uid="{00000000-0005-0000-0000-00005B010000}"/>
    <cellStyle name="_2001년만_~MF1128_~MF373C_최종실적(최종)_수량산출서(2003.4.1)" xfId="301" xr:uid="{00000000-0005-0000-0000-00005C010000}"/>
    <cellStyle name="_2001년만_~MF1128_~MF373C_최종실적(최종)_영천댐수량산출" xfId="302" xr:uid="{00000000-0005-0000-0000-00005D010000}"/>
    <cellStyle name="_2001년만_~MF1128_~MF373C_최종실적(최종)_영천댐수량산출_수량산출서(2003.4.1)" xfId="303" xr:uid="{00000000-0005-0000-0000-00005E010000}"/>
    <cellStyle name="_2001년만_~MF1128_2001예산배정액 및 내역2" xfId="304" xr:uid="{00000000-0005-0000-0000-00005F010000}"/>
    <cellStyle name="_2001년만_~MF1128_2001예산배정액 및 내역2_가설건축전기산출서" xfId="305" xr:uid="{00000000-0005-0000-0000-000060010000}"/>
    <cellStyle name="_2001년만_~MF1128_2001예산배정액 및 내역2_가설건축전기산출서_수량산출서(2003.4.1)" xfId="306" xr:uid="{00000000-0005-0000-0000-000061010000}"/>
    <cellStyle name="_2001년만_~MF1128_2001예산배정액 및 내역2_가설동력수량산출" xfId="307" xr:uid="{00000000-0005-0000-0000-000062010000}"/>
    <cellStyle name="_2001년만_~MF1128_2001예산배정액 및 내역2_가설동력수량산출_수량산출서(2003.4.1)" xfId="308" xr:uid="{00000000-0005-0000-0000-000063010000}"/>
    <cellStyle name="_2001년만_~MF1128_2001예산배정액 및 내역2_가설통신수량" xfId="309" xr:uid="{00000000-0005-0000-0000-000064010000}"/>
    <cellStyle name="_2001년만_~MF1128_2001예산배정액 및 내역2_가설통신수량_수량산출서(2003.4.1)" xfId="310" xr:uid="{00000000-0005-0000-0000-000065010000}"/>
    <cellStyle name="_2001년만_~MF1128_2001예산배정액 및 내역2_경보국설계서(철관주2003.1.30최종)" xfId="311" xr:uid="{00000000-0005-0000-0000-000066010000}"/>
    <cellStyle name="_2001년만_~MF1128_2001예산배정액 및 내역2_경보국설계서(철관주2003.1.30최종)_수량산출서(2003.4.1)" xfId="312" xr:uid="{00000000-0005-0000-0000-000067010000}"/>
    <cellStyle name="_2001년만_~MF1128_2001예산배정액 및 내역2_경보국설계서(철관주2003.1.30최종)_영천댐수량산출" xfId="313" xr:uid="{00000000-0005-0000-0000-000068010000}"/>
    <cellStyle name="_2001년만_~MF1128_2001예산배정액 및 내역2_경보국설계서(철관주2003.1.30최종)_영천댐수량산출_수량산출서(2003.4.1)" xfId="314" xr:uid="{00000000-0005-0000-0000-000069010000}"/>
    <cellStyle name="_2001년만_~MF1128_2001예산배정액 및 내역2_광동댐전기내역서-1" xfId="315" xr:uid="{00000000-0005-0000-0000-00006A010000}"/>
    <cellStyle name="_2001년만_~MF1128_2001예산배정액 및 내역2_대곡내역서0329(전기)-기계설비금액확인" xfId="316" xr:uid="{00000000-0005-0000-0000-00006B010000}"/>
    <cellStyle name="_2001년만_~MF1128_2001예산배정액 및 내역2_수량산출서(2003.4.1)" xfId="317" xr:uid="{00000000-0005-0000-0000-00006C010000}"/>
    <cellStyle name="_2001년만_~MF1128_2001예산배정액 및 내역2_영구동력수량산출" xfId="318" xr:uid="{00000000-0005-0000-0000-00006D010000}"/>
    <cellStyle name="_2001년만_~MF1128_2001예산배정액 및 내역2_영구동력수량산출_수량산출서(2003.4.1)" xfId="319" xr:uid="{00000000-0005-0000-0000-00006E010000}"/>
    <cellStyle name="_2001년만_~MF1128_2001예산배정액 및 내역2_영천댐수량산출" xfId="320" xr:uid="{00000000-0005-0000-0000-00006F010000}"/>
    <cellStyle name="_2001년만_~MF1128_2001예산배정액 및 내역2_영천댐수량산출_수량산출서(2003.4.1)" xfId="321" xr:uid="{00000000-0005-0000-0000-000070010000}"/>
    <cellStyle name="_2001년만_~MF1128_2001예산배정액 및 내역2_영천댐최종(감시및CCTV)" xfId="322" xr:uid="{00000000-0005-0000-0000-000071010000}"/>
    <cellStyle name="_2001년만_~MF1128_2001예산배정액 및 내역2_영천댐최종(홍수예설비공사)" xfId="323" xr:uid="{00000000-0005-0000-0000-000072010000}"/>
    <cellStyle name="_2001년만_~MF1128_2001예산배정액 및 내역2_오리지날최종-경보국설계서(철관주2003.2.13) (version 3) (version 1)" xfId="324" xr:uid="{00000000-0005-0000-0000-000073010000}"/>
    <cellStyle name="_2001년만_~MF1128_2001예산배정액 및 내역2_오리지날최종-경보국설계서(철관주2003.2.13) (version 3) (version 1)_수량산출서(2003.4.1)" xfId="325" xr:uid="{00000000-0005-0000-0000-000074010000}"/>
    <cellStyle name="_2001년만_~MF1128_2001예산배정액 및 내역2_오리지날최종-경보국설계서(철관주2003.2.6)" xfId="326" xr:uid="{00000000-0005-0000-0000-000075010000}"/>
    <cellStyle name="_2001년만_~MF1128_2001예산배정액 및 내역2_오리지날최종-경보국설계서(철관주2003.2.6)_수량산출서(2003.4.1)" xfId="327" xr:uid="{00000000-0005-0000-0000-000076010000}"/>
    <cellStyle name="_2001년만_~MF1128_2001예산배정액 및 내역2_오리지날최종-경보국설계서(철관주2003.2.9) (version 2)" xfId="328" xr:uid="{00000000-0005-0000-0000-000077010000}"/>
    <cellStyle name="_2001년만_~MF1128_2001예산배정액 및 내역2_오리지날최종-경보국설계서(철관주2003.2.9) (version 2)_수량산출서(2003.4.1)" xfId="329" xr:uid="{00000000-0005-0000-0000-000078010000}"/>
    <cellStyle name="_2001년만_~MF1128_2001예산배정액 및 내역2_옥곡수량" xfId="330" xr:uid="{00000000-0005-0000-0000-000079010000}"/>
    <cellStyle name="_2001년만_~MF1128_2001예산배정액 및 내역2_전기-광양3단계(옥곡가압장)" xfId="331" xr:uid="{00000000-0005-0000-0000-00007A010000}"/>
    <cellStyle name="_2001년만_~MF1128_2001예산배정액 및 내역2_전기내역서-광동댐" xfId="332" xr:uid="{00000000-0005-0000-0000-00007B010000}"/>
    <cellStyle name="_2001년만_~MF1128_2001예산배정액 및 내역2_전기및계장-영천댐(03.9.8신설및철거나눔)" xfId="333" xr:uid="{00000000-0005-0000-0000-00007C010000}"/>
    <cellStyle name="_2001년만_~MF1128_2001예산배정액 및 내역2_전기및계장-영천댐(03.9.8신설및철거나눔) (version 1)" xfId="334" xr:uid="{00000000-0005-0000-0000-00007D010000}"/>
    <cellStyle name="_2001년만_~MF1128_2001예산배정액 및 내역2_전기및계장-영천댐취수능력(2003.4.8전기및계장)" xfId="335" xr:uid="{00000000-0005-0000-0000-00007E010000}"/>
    <cellStyle name="_2001년만_~MF1128_2001예산배정액 및 내역2_전기방식" xfId="336" xr:uid="{00000000-0005-0000-0000-00007F010000}"/>
    <cellStyle name="_2001년만_~MF1128_2001예산배정액 및 내역2_전기방식_수량산출서(2003.4.1)" xfId="337" xr:uid="{00000000-0005-0000-0000-000080010000}"/>
    <cellStyle name="_2001년만_~MF1128_2001예산배정액 및 내역2_전기-영천댐취수능력(2003.2.10) (version 1)" xfId="338" xr:uid="{00000000-0005-0000-0000-000081010000}"/>
    <cellStyle name="_2001년만_~MF1128_2001예산배정액 및 내역2_전기-영천댐취수능력(2003.2.10) (version 1)_수량산출서(2003.4.1)" xfId="339" xr:uid="{00000000-0005-0000-0000-000082010000}"/>
    <cellStyle name="_2001년만_~MF1128_2001예산배정액 및 내역2_최종실적(최종)" xfId="340" xr:uid="{00000000-0005-0000-0000-000083010000}"/>
    <cellStyle name="_2001년만_~MF1128_2001예산배정액 및 내역2_최종실적(최종)_수량산출서(2003.4.1)" xfId="341" xr:uid="{00000000-0005-0000-0000-000084010000}"/>
    <cellStyle name="_2001년만_~MF1128_2001예산배정액 및 내역2_최종실적(최종)_영천댐수량산출" xfId="342" xr:uid="{00000000-0005-0000-0000-000085010000}"/>
    <cellStyle name="_2001년만_~MF1128_2001예산배정액 및 내역2_최종실적(최종)_영천댐수량산출_수량산출서(2003.4.1)" xfId="343" xr:uid="{00000000-0005-0000-0000-000086010000}"/>
    <cellStyle name="_2001년만_~MF1128_가설건축전기산출서" xfId="344" xr:uid="{00000000-0005-0000-0000-000087010000}"/>
    <cellStyle name="_2001년만_~MF1128_가설건축전기산출서_수량산출서(2003.4.1)" xfId="345" xr:uid="{00000000-0005-0000-0000-000088010000}"/>
    <cellStyle name="_2001년만_~MF1128_가설동력수량산출" xfId="346" xr:uid="{00000000-0005-0000-0000-000089010000}"/>
    <cellStyle name="_2001년만_~MF1128_가설동력수량산출_수량산출서(2003.4.1)" xfId="347" xr:uid="{00000000-0005-0000-0000-00008A010000}"/>
    <cellStyle name="_2001년만_~MF1128_가설통신수량" xfId="348" xr:uid="{00000000-0005-0000-0000-00008B010000}"/>
    <cellStyle name="_2001년만_~MF1128_가설통신수량_수량산출서(2003.4.1)" xfId="349" xr:uid="{00000000-0005-0000-0000-00008C010000}"/>
    <cellStyle name="_2001년만_~MF1128_경보국설계서(철관주2003.1.30최종)" xfId="350" xr:uid="{00000000-0005-0000-0000-00008D010000}"/>
    <cellStyle name="_2001년만_~MF1128_경보국설계서(철관주2003.1.30최종)_수량산출서(2003.4.1)" xfId="351" xr:uid="{00000000-0005-0000-0000-00008E010000}"/>
    <cellStyle name="_2001년만_~MF1128_경보국설계서(철관주2003.1.30최종)_영천댐수량산출" xfId="352" xr:uid="{00000000-0005-0000-0000-00008F010000}"/>
    <cellStyle name="_2001년만_~MF1128_경보국설계서(철관주2003.1.30최종)_영천댐수량산출_수량산출서(2003.4.1)" xfId="353" xr:uid="{00000000-0005-0000-0000-000090010000}"/>
    <cellStyle name="_2001년만_~MF1128_광동댐전기내역서-1" xfId="354" xr:uid="{00000000-0005-0000-0000-000091010000}"/>
    <cellStyle name="_2001년만_~MF1128_대곡내역서0329(전기)-기계설비금액확인" xfId="355" xr:uid="{00000000-0005-0000-0000-000092010000}"/>
    <cellStyle name="_2001년만_~MF1128_수량산출서(2003.4.1)" xfId="356" xr:uid="{00000000-0005-0000-0000-000093010000}"/>
    <cellStyle name="_2001년만_~MF1128_영구동력수량산출" xfId="357" xr:uid="{00000000-0005-0000-0000-000094010000}"/>
    <cellStyle name="_2001년만_~MF1128_영구동력수량산출_수량산출서(2003.4.1)" xfId="358" xr:uid="{00000000-0005-0000-0000-000095010000}"/>
    <cellStyle name="_2001년만_~MF1128_영천댐수량산출" xfId="359" xr:uid="{00000000-0005-0000-0000-000096010000}"/>
    <cellStyle name="_2001년만_~MF1128_영천댐수량산출_수량산출서(2003.4.1)" xfId="360" xr:uid="{00000000-0005-0000-0000-000097010000}"/>
    <cellStyle name="_2001년만_~MF1128_영천댐최종(감시및CCTV)" xfId="361" xr:uid="{00000000-0005-0000-0000-000098010000}"/>
    <cellStyle name="_2001년만_~MF1128_영천댐최종(홍수예설비공사)" xfId="362" xr:uid="{00000000-0005-0000-0000-000099010000}"/>
    <cellStyle name="_2001년만_~MF1128_오리지날최종-경보국설계서(철관주2003.2.13) (version 3) (version 1)" xfId="363" xr:uid="{00000000-0005-0000-0000-00009A010000}"/>
    <cellStyle name="_2001년만_~MF1128_오리지날최종-경보국설계서(철관주2003.2.13) (version 3) (version 1)_수량산출서(2003.4.1)" xfId="364" xr:uid="{00000000-0005-0000-0000-00009B010000}"/>
    <cellStyle name="_2001년만_~MF1128_오리지날최종-경보국설계서(철관주2003.2.6)" xfId="365" xr:uid="{00000000-0005-0000-0000-00009C010000}"/>
    <cellStyle name="_2001년만_~MF1128_오리지날최종-경보국설계서(철관주2003.2.6)_수량산출서(2003.4.1)" xfId="366" xr:uid="{00000000-0005-0000-0000-00009D010000}"/>
    <cellStyle name="_2001년만_~MF1128_오리지날최종-경보국설계서(철관주2003.2.9) (version 2)" xfId="367" xr:uid="{00000000-0005-0000-0000-00009E010000}"/>
    <cellStyle name="_2001년만_~MF1128_오리지날최종-경보국설계서(철관주2003.2.9) (version 2)_수량산출서(2003.4.1)" xfId="368" xr:uid="{00000000-0005-0000-0000-00009F010000}"/>
    <cellStyle name="_2001년만_~MF1128_옥곡수량" xfId="369" xr:uid="{00000000-0005-0000-0000-0000A0010000}"/>
    <cellStyle name="_2001년만_~MF1128_전기-광양3단계(옥곡가압장)" xfId="370" xr:uid="{00000000-0005-0000-0000-0000A1010000}"/>
    <cellStyle name="_2001년만_~MF1128_전기내역서-광동댐" xfId="371" xr:uid="{00000000-0005-0000-0000-0000A2010000}"/>
    <cellStyle name="_2001년만_~MF1128_전기및계장-영천댐(03.9.8신설및철거나눔)" xfId="372" xr:uid="{00000000-0005-0000-0000-0000A3010000}"/>
    <cellStyle name="_2001년만_~MF1128_전기및계장-영천댐(03.9.8신설및철거나눔) (version 1)" xfId="373" xr:uid="{00000000-0005-0000-0000-0000A4010000}"/>
    <cellStyle name="_2001년만_~MF1128_전기및계장-영천댐취수능력(2003.4.8전기및계장)" xfId="374" xr:uid="{00000000-0005-0000-0000-0000A5010000}"/>
    <cellStyle name="_2001년만_~MF1128_전기방식" xfId="375" xr:uid="{00000000-0005-0000-0000-0000A6010000}"/>
    <cellStyle name="_2001년만_~MF1128_전기방식_수량산출서(2003.4.1)" xfId="376" xr:uid="{00000000-0005-0000-0000-0000A7010000}"/>
    <cellStyle name="_2001년만_~MF1128_전기-영천댐취수능력(2003.2.10) (version 1)" xfId="377" xr:uid="{00000000-0005-0000-0000-0000A8010000}"/>
    <cellStyle name="_2001년만_~MF1128_전기-영천댐취수능력(2003.2.10) (version 1)_수량산출서(2003.4.1)" xfId="378" xr:uid="{00000000-0005-0000-0000-0000A9010000}"/>
    <cellStyle name="_2001년만_~MF1128_최종실적(최종)" xfId="379" xr:uid="{00000000-0005-0000-0000-0000AA010000}"/>
    <cellStyle name="_2001년만_~MF1128_최종실적(최종)_수량산출서(2003.4.1)" xfId="380" xr:uid="{00000000-0005-0000-0000-0000AB010000}"/>
    <cellStyle name="_2001년만_~MF1128_최종실적(최종)_영천댐수량산출" xfId="381" xr:uid="{00000000-0005-0000-0000-0000AC010000}"/>
    <cellStyle name="_2001년만_~MF1128_최종실적(최종)_영천댐수량산출_수량산출서(2003.4.1)" xfId="382" xr:uid="{00000000-0005-0000-0000-0000AD010000}"/>
    <cellStyle name="_2001년만_~MF2110" xfId="383" xr:uid="{00000000-0005-0000-0000-0000AE010000}"/>
    <cellStyle name="_2001년만_~MF2110_가설건축전기산출서" xfId="384" xr:uid="{00000000-0005-0000-0000-0000AF010000}"/>
    <cellStyle name="_2001년만_~MF2110_가설건축전기산출서_수량산출서(2003.4.1)" xfId="385" xr:uid="{00000000-0005-0000-0000-0000B0010000}"/>
    <cellStyle name="_2001년만_~MF2110_가설동력수량산출" xfId="386" xr:uid="{00000000-0005-0000-0000-0000B1010000}"/>
    <cellStyle name="_2001년만_~MF2110_가설동력수량산출_수량산출서(2003.4.1)" xfId="387" xr:uid="{00000000-0005-0000-0000-0000B2010000}"/>
    <cellStyle name="_2001년만_~MF2110_가설통신수량" xfId="388" xr:uid="{00000000-0005-0000-0000-0000B3010000}"/>
    <cellStyle name="_2001년만_~MF2110_가설통신수량_수량산출서(2003.4.1)" xfId="389" xr:uid="{00000000-0005-0000-0000-0000B4010000}"/>
    <cellStyle name="_2001년만_~MF2110_경보국설계서(철관주2003.1.30최종)" xfId="390" xr:uid="{00000000-0005-0000-0000-0000B5010000}"/>
    <cellStyle name="_2001년만_~MF2110_경보국설계서(철관주2003.1.30최종)_수량산출서(2003.4.1)" xfId="391" xr:uid="{00000000-0005-0000-0000-0000B6010000}"/>
    <cellStyle name="_2001년만_~MF2110_경보국설계서(철관주2003.1.30최종)_영천댐수량산출" xfId="392" xr:uid="{00000000-0005-0000-0000-0000B7010000}"/>
    <cellStyle name="_2001년만_~MF2110_경보국설계서(철관주2003.1.30최종)_영천댐수량산출_수량산출서(2003.4.1)" xfId="393" xr:uid="{00000000-0005-0000-0000-0000B8010000}"/>
    <cellStyle name="_2001년만_~MF2110_광동댐전기내역서-1" xfId="394" xr:uid="{00000000-0005-0000-0000-0000B9010000}"/>
    <cellStyle name="_2001년만_~MF2110_대곡내역서0329(전기)-기계설비금액확인" xfId="395" xr:uid="{00000000-0005-0000-0000-0000BA010000}"/>
    <cellStyle name="_2001년만_~MF2110_수량산출서(2003.4.1)" xfId="396" xr:uid="{00000000-0005-0000-0000-0000BB010000}"/>
    <cellStyle name="_2001년만_~MF2110_영구동력수량산출" xfId="397" xr:uid="{00000000-0005-0000-0000-0000BC010000}"/>
    <cellStyle name="_2001년만_~MF2110_영구동력수량산출_수량산출서(2003.4.1)" xfId="398" xr:uid="{00000000-0005-0000-0000-0000BD010000}"/>
    <cellStyle name="_2001년만_~MF2110_영천댐수량산출" xfId="399" xr:uid="{00000000-0005-0000-0000-0000BE010000}"/>
    <cellStyle name="_2001년만_~MF2110_영천댐수량산출_수량산출서(2003.4.1)" xfId="400" xr:uid="{00000000-0005-0000-0000-0000BF010000}"/>
    <cellStyle name="_2001년만_~MF2110_영천댐최종(감시및CCTV)" xfId="401" xr:uid="{00000000-0005-0000-0000-0000C0010000}"/>
    <cellStyle name="_2001년만_~MF2110_영천댐최종(홍수예설비공사)" xfId="402" xr:uid="{00000000-0005-0000-0000-0000C1010000}"/>
    <cellStyle name="_2001년만_~MF2110_오리지날최종-경보국설계서(철관주2003.2.13) (version 3) (version 1)" xfId="403" xr:uid="{00000000-0005-0000-0000-0000C2010000}"/>
    <cellStyle name="_2001년만_~MF2110_오리지날최종-경보국설계서(철관주2003.2.13) (version 3) (version 1)_수량산출서(2003.4.1)" xfId="404" xr:uid="{00000000-0005-0000-0000-0000C3010000}"/>
    <cellStyle name="_2001년만_~MF2110_오리지날최종-경보국설계서(철관주2003.2.6)" xfId="405" xr:uid="{00000000-0005-0000-0000-0000C4010000}"/>
    <cellStyle name="_2001년만_~MF2110_오리지날최종-경보국설계서(철관주2003.2.6)_수량산출서(2003.4.1)" xfId="406" xr:uid="{00000000-0005-0000-0000-0000C5010000}"/>
    <cellStyle name="_2001년만_~MF2110_오리지날최종-경보국설계서(철관주2003.2.9) (version 2)" xfId="407" xr:uid="{00000000-0005-0000-0000-0000C6010000}"/>
    <cellStyle name="_2001년만_~MF2110_오리지날최종-경보국설계서(철관주2003.2.9) (version 2)_수량산출서(2003.4.1)" xfId="408" xr:uid="{00000000-0005-0000-0000-0000C7010000}"/>
    <cellStyle name="_2001년만_~MF2110_옥곡수량" xfId="409" xr:uid="{00000000-0005-0000-0000-0000C8010000}"/>
    <cellStyle name="_2001년만_~MF2110_전기-광양3단계(옥곡가압장)" xfId="410" xr:uid="{00000000-0005-0000-0000-0000C9010000}"/>
    <cellStyle name="_2001년만_~MF2110_전기내역서-광동댐" xfId="411" xr:uid="{00000000-0005-0000-0000-0000CA010000}"/>
    <cellStyle name="_2001년만_~MF2110_전기및계장-영천댐(03.9.8신설및철거나눔)" xfId="412" xr:uid="{00000000-0005-0000-0000-0000CB010000}"/>
    <cellStyle name="_2001년만_~MF2110_전기및계장-영천댐(03.9.8신설및철거나눔) (version 1)" xfId="413" xr:uid="{00000000-0005-0000-0000-0000CC010000}"/>
    <cellStyle name="_2001년만_~MF2110_전기및계장-영천댐취수능력(2003.4.8전기및계장)" xfId="414" xr:uid="{00000000-0005-0000-0000-0000CD010000}"/>
    <cellStyle name="_2001년만_~MF2110_전기방식" xfId="415" xr:uid="{00000000-0005-0000-0000-0000CE010000}"/>
    <cellStyle name="_2001년만_~MF2110_전기방식_수량산출서(2003.4.1)" xfId="416" xr:uid="{00000000-0005-0000-0000-0000CF010000}"/>
    <cellStyle name="_2001년만_~MF2110_전기-영천댐취수능력(2003.2.10) (version 1)" xfId="417" xr:uid="{00000000-0005-0000-0000-0000D0010000}"/>
    <cellStyle name="_2001년만_~MF2110_전기-영천댐취수능력(2003.2.10) (version 1)_수량산출서(2003.4.1)" xfId="418" xr:uid="{00000000-0005-0000-0000-0000D1010000}"/>
    <cellStyle name="_2001년만_~MF2110_최종실적(최종)" xfId="419" xr:uid="{00000000-0005-0000-0000-0000D2010000}"/>
    <cellStyle name="_2001년만_~MF2110_최종실적(최종)_수량산출서(2003.4.1)" xfId="420" xr:uid="{00000000-0005-0000-0000-0000D3010000}"/>
    <cellStyle name="_2001년만_~MF2110_최종실적(최종)_영천댐수량산출" xfId="421" xr:uid="{00000000-0005-0000-0000-0000D4010000}"/>
    <cellStyle name="_2001년만_~MF2110_최종실적(최종)_영천댐수량산출_수량산출서(2003.4.1)" xfId="422" xr:uid="{00000000-0005-0000-0000-0000D5010000}"/>
    <cellStyle name="_2001년만_~MF373C" xfId="423" xr:uid="{00000000-0005-0000-0000-0000D6010000}"/>
    <cellStyle name="_2001년만_~MF373C_가설건축전기산출서" xfId="424" xr:uid="{00000000-0005-0000-0000-0000D7010000}"/>
    <cellStyle name="_2001년만_~MF373C_가설건축전기산출서_수량산출서(2003.4.1)" xfId="425" xr:uid="{00000000-0005-0000-0000-0000D8010000}"/>
    <cellStyle name="_2001년만_~MF373C_가설동력수량산출" xfId="426" xr:uid="{00000000-0005-0000-0000-0000D9010000}"/>
    <cellStyle name="_2001년만_~MF373C_가설동력수량산출_수량산출서(2003.4.1)" xfId="427" xr:uid="{00000000-0005-0000-0000-0000DA010000}"/>
    <cellStyle name="_2001년만_~MF373C_가설통신수량" xfId="428" xr:uid="{00000000-0005-0000-0000-0000DB010000}"/>
    <cellStyle name="_2001년만_~MF373C_가설통신수량_수량산출서(2003.4.1)" xfId="429" xr:uid="{00000000-0005-0000-0000-0000DC010000}"/>
    <cellStyle name="_2001년만_~MF373C_경보국설계서(철관주2003.1.30최종)" xfId="430" xr:uid="{00000000-0005-0000-0000-0000DD010000}"/>
    <cellStyle name="_2001년만_~MF373C_경보국설계서(철관주2003.1.30최종)_수량산출서(2003.4.1)" xfId="431" xr:uid="{00000000-0005-0000-0000-0000DE010000}"/>
    <cellStyle name="_2001년만_~MF373C_경보국설계서(철관주2003.1.30최종)_영천댐수량산출" xfId="432" xr:uid="{00000000-0005-0000-0000-0000DF010000}"/>
    <cellStyle name="_2001년만_~MF373C_경보국설계서(철관주2003.1.30최종)_영천댐수량산출_수량산출서(2003.4.1)" xfId="433" xr:uid="{00000000-0005-0000-0000-0000E0010000}"/>
    <cellStyle name="_2001년만_~MF373C_광동댐전기내역서-1" xfId="434" xr:uid="{00000000-0005-0000-0000-0000E1010000}"/>
    <cellStyle name="_2001년만_~MF373C_대곡내역서0329(전기)-기계설비금액확인" xfId="435" xr:uid="{00000000-0005-0000-0000-0000E2010000}"/>
    <cellStyle name="_2001년만_~MF373C_수량산출서(2003.4.1)" xfId="436" xr:uid="{00000000-0005-0000-0000-0000E3010000}"/>
    <cellStyle name="_2001년만_~MF373C_영구동력수량산출" xfId="437" xr:uid="{00000000-0005-0000-0000-0000E4010000}"/>
    <cellStyle name="_2001년만_~MF373C_영구동력수량산출_수량산출서(2003.4.1)" xfId="438" xr:uid="{00000000-0005-0000-0000-0000E5010000}"/>
    <cellStyle name="_2001년만_~MF373C_영천댐수량산출" xfId="439" xr:uid="{00000000-0005-0000-0000-0000E6010000}"/>
    <cellStyle name="_2001년만_~MF373C_영천댐수량산출_수량산출서(2003.4.1)" xfId="440" xr:uid="{00000000-0005-0000-0000-0000E7010000}"/>
    <cellStyle name="_2001년만_~MF373C_영천댐최종(감시및CCTV)" xfId="441" xr:uid="{00000000-0005-0000-0000-0000E8010000}"/>
    <cellStyle name="_2001년만_~MF373C_영천댐최종(홍수예설비공사)" xfId="442" xr:uid="{00000000-0005-0000-0000-0000E9010000}"/>
    <cellStyle name="_2001년만_~MF373C_오리지날최종-경보국설계서(철관주2003.2.13) (version 3) (version 1)" xfId="443" xr:uid="{00000000-0005-0000-0000-0000EA010000}"/>
    <cellStyle name="_2001년만_~MF373C_오리지날최종-경보국설계서(철관주2003.2.13) (version 3) (version 1)_수량산출서(2003.4.1)" xfId="444" xr:uid="{00000000-0005-0000-0000-0000EB010000}"/>
    <cellStyle name="_2001년만_~MF373C_오리지날최종-경보국설계서(철관주2003.2.6)" xfId="445" xr:uid="{00000000-0005-0000-0000-0000EC010000}"/>
    <cellStyle name="_2001년만_~MF373C_오리지날최종-경보국설계서(철관주2003.2.6)_수량산출서(2003.4.1)" xfId="446" xr:uid="{00000000-0005-0000-0000-0000ED010000}"/>
    <cellStyle name="_2001년만_~MF373C_오리지날최종-경보국설계서(철관주2003.2.9) (version 2)" xfId="447" xr:uid="{00000000-0005-0000-0000-0000EE010000}"/>
    <cellStyle name="_2001년만_~MF373C_오리지날최종-경보국설계서(철관주2003.2.9) (version 2)_수량산출서(2003.4.1)" xfId="448" xr:uid="{00000000-0005-0000-0000-0000EF010000}"/>
    <cellStyle name="_2001년만_~MF373C_옥곡수량" xfId="449" xr:uid="{00000000-0005-0000-0000-0000F0010000}"/>
    <cellStyle name="_2001년만_~MF373C_전기-광양3단계(옥곡가압장)" xfId="450" xr:uid="{00000000-0005-0000-0000-0000F1010000}"/>
    <cellStyle name="_2001년만_~MF373C_전기내역서-광동댐" xfId="451" xr:uid="{00000000-0005-0000-0000-0000F2010000}"/>
    <cellStyle name="_2001년만_~MF373C_전기및계장-영천댐(03.9.8신설및철거나눔)" xfId="452" xr:uid="{00000000-0005-0000-0000-0000F3010000}"/>
    <cellStyle name="_2001년만_~MF373C_전기및계장-영천댐(03.9.8신설및철거나눔) (version 1)" xfId="453" xr:uid="{00000000-0005-0000-0000-0000F4010000}"/>
    <cellStyle name="_2001년만_~MF373C_전기및계장-영천댐취수능력(2003.4.8전기및계장)" xfId="454" xr:uid="{00000000-0005-0000-0000-0000F5010000}"/>
    <cellStyle name="_2001년만_~MF373C_전기방식" xfId="455" xr:uid="{00000000-0005-0000-0000-0000F6010000}"/>
    <cellStyle name="_2001년만_~MF373C_전기방식_수량산출서(2003.4.1)" xfId="456" xr:uid="{00000000-0005-0000-0000-0000F7010000}"/>
    <cellStyle name="_2001년만_~MF373C_전기-영천댐취수능력(2003.2.10) (version 1)" xfId="457" xr:uid="{00000000-0005-0000-0000-0000F8010000}"/>
    <cellStyle name="_2001년만_~MF373C_전기-영천댐취수능력(2003.2.10) (version 1)_수량산출서(2003.4.1)" xfId="458" xr:uid="{00000000-0005-0000-0000-0000F9010000}"/>
    <cellStyle name="_2001년만_~MF373C_최종실적(최종)" xfId="459" xr:uid="{00000000-0005-0000-0000-0000FA010000}"/>
    <cellStyle name="_2001년만_~MF373C_최종실적(최종)_수량산출서(2003.4.1)" xfId="460" xr:uid="{00000000-0005-0000-0000-0000FB010000}"/>
    <cellStyle name="_2001년만_~MF373C_최종실적(최종)_영천댐수량산출" xfId="461" xr:uid="{00000000-0005-0000-0000-0000FC010000}"/>
    <cellStyle name="_2001년만_~MF373C_최종실적(최종)_영천댐수량산출_수량산출서(2003.4.1)" xfId="462" xr:uid="{00000000-0005-0000-0000-0000FD010000}"/>
    <cellStyle name="_2001년만_2001예산배정액 및 내역2" xfId="463" xr:uid="{00000000-0005-0000-0000-0000FE010000}"/>
    <cellStyle name="_2001년만_2001예산배정액 및 내역2_가설건축전기산출서" xfId="464" xr:uid="{00000000-0005-0000-0000-0000FF010000}"/>
    <cellStyle name="_2001년만_2001예산배정액 및 내역2_가설건축전기산출서_수량산출서(2003.4.1)" xfId="465" xr:uid="{00000000-0005-0000-0000-000000020000}"/>
    <cellStyle name="_2001년만_2001예산배정액 및 내역2_가설동력수량산출" xfId="466" xr:uid="{00000000-0005-0000-0000-000001020000}"/>
    <cellStyle name="_2001년만_2001예산배정액 및 내역2_가설동력수량산출_수량산출서(2003.4.1)" xfId="467" xr:uid="{00000000-0005-0000-0000-000002020000}"/>
    <cellStyle name="_2001년만_2001예산배정액 및 내역2_가설통신수량" xfId="468" xr:uid="{00000000-0005-0000-0000-000003020000}"/>
    <cellStyle name="_2001년만_2001예산배정액 및 내역2_가설통신수량_수량산출서(2003.4.1)" xfId="469" xr:uid="{00000000-0005-0000-0000-000004020000}"/>
    <cellStyle name="_2001년만_2001예산배정액 및 내역2_경보국설계서(철관주2003.1.30최종)" xfId="470" xr:uid="{00000000-0005-0000-0000-000005020000}"/>
    <cellStyle name="_2001년만_2001예산배정액 및 내역2_경보국설계서(철관주2003.1.30최종)_수량산출서(2003.4.1)" xfId="471" xr:uid="{00000000-0005-0000-0000-000006020000}"/>
    <cellStyle name="_2001년만_2001예산배정액 및 내역2_경보국설계서(철관주2003.1.30최종)_영천댐수량산출" xfId="472" xr:uid="{00000000-0005-0000-0000-000007020000}"/>
    <cellStyle name="_2001년만_2001예산배정액 및 내역2_경보국설계서(철관주2003.1.30최종)_영천댐수량산출_수량산출서(2003.4.1)" xfId="473" xr:uid="{00000000-0005-0000-0000-000008020000}"/>
    <cellStyle name="_2001년만_2001예산배정액 및 내역2_광동댐전기내역서-1" xfId="474" xr:uid="{00000000-0005-0000-0000-000009020000}"/>
    <cellStyle name="_2001년만_2001예산배정액 및 내역2_대곡내역서0329(전기)-기계설비금액확인" xfId="475" xr:uid="{00000000-0005-0000-0000-00000A020000}"/>
    <cellStyle name="_2001년만_2001예산배정액 및 내역2_수량산출서(2003.4.1)" xfId="476" xr:uid="{00000000-0005-0000-0000-00000B020000}"/>
    <cellStyle name="_2001년만_2001예산배정액 및 내역2_영구동력수량산출" xfId="477" xr:uid="{00000000-0005-0000-0000-00000C020000}"/>
    <cellStyle name="_2001년만_2001예산배정액 및 내역2_영구동력수량산출_수량산출서(2003.4.1)" xfId="478" xr:uid="{00000000-0005-0000-0000-00000D020000}"/>
    <cellStyle name="_2001년만_2001예산배정액 및 내역2_영천댐수량산출" xfId="479" xr:uid="{00000000-0005-0000-0000-00000E020000}"/>
    <cellStyle name="_2001년만_2001예산배정액 및 내역2_영천댐수량산출_수량산출서(2003.4.1)" xfId="480" xr:uid="{00000000-0005-0000-0000-00000F020000}"/>
    <cellStyle name="_2001년만_2001예산배정액 및 내역2_영천댐최종(감시및CCTV)" xfId="481" xr:uid="{00000000-0005-0000-0000-000010020000}"/>
    <cellStyle name="_2001년만_2001예산배정액 및 내역2_영천댐최종(홍수예설비공사)" xfId="482" xr:uid="{00000000-0005-0000-0000-000011020000}"/>
    <cellStyle name="_2001년만_2001예산배정액 및 내역2_오리지날최종-경보국설계서(철관주2003.2.13) (version 3) (version 1)" xfId="483" xr:uid="{00000000-0005-0000-0000-000012020000}"/>
    <cellStyle name="_2001년만_2001예산배정액 및 내역2_오리지날최종-경보국설계서(철관주2003.2.13) (version 3) (version 1)_수량산출서(2003.4.1)" xfId="484" xr:uid="{00000000-0005-0000-0000-000013020000}"/>
    <cellStyle name="_2001년만_2001예산배정액 및 내역2_오리지날최종-경보국설계서(철관주2003.2.6)" xfId="485" xr:uid="{00000000-0005-0000-0000-000014020000}"/>
    <cellStyle name="_2001년만_2001예산배정액 및 내역2_오리지날최종-경보국설계서(철관주2003.2.6)_수량산출서(2003.4.1)" xfId="486" xr:uid="{00000000-0005-0000-0000-000015020000}"/>
    <cellStyle name="_2001년만_2001예산배정액 및 내역2_오리지날최종-경보국설계서(철관주2003.2.9) (version 2)" xfId="487" xr:uid="{00000000-0005-0000-0000-000016020000}"/>
    <cellStyle name="_2001년만_2001예산배정액 및 내역2_오리지날최종-경보국설계서(철관주2003.2.9) (version 2)_수량산출서(2003.4.1)" xfId="488" xr:uid="{00000000-0005-0000-0000-000017020000}"/>
    <cellStyle name="_2001년만_2001예산배정액 및 내역2_옥곡수량" xfId="489" xr:uid="{00000000-0005-0000-0000-000018020000}"/>
    <cellStyle name="_2001년만_2001예산배정액 및 내역2_전기-광양3단계(옥곡가압장)" xfId="490" xr:uid="{00000000-0005-0000-0000-000019020000}"/>
    <cellStyle name="_2001년만_2001예산배정액 및 내역2_전기내역서-광동댐" xfId="491" xr:uid="{00000000-0005-0000-0000-00001A020000}"/>
    <cellStyle name="_2001년만_2001예산배정액 및 내역2_전기및계장-영천댐(03.9.8신설및철거나눔)" xfId="492" xr:uid="{00000000-0005-0000-0000-00001B020000}"/>
    <cellStyle name="_2001년만_2001예산배정액 및 내역2_전기및계장-영천댐(03.9.8신설및철거나눔) (version 1)" xfId="493" xr:uid="{00000000-0005-0000-0000-00001C020000}"/>
    <cellStyle name="_2001년만_2001예산배정액 및 내역2_전기및계장-영천댐취수능력(2003.4.8전기및계장)" xfId="494" xr:uid="{00000000-0005-0000-0000-00001D020000}"/>
    <cellStyle name="_2001년만_2001예산배정액 및 내역2_전기방식" xfId="495" xr:uid="{00000000-0005-0000-0000-00001E020000}"/>
    <cellStyle name="_2001년만_2001예산배정액 및 내역2_전기방식_수량산출서(2003.4.1)" xfId="496" xr:uid="{00000000-0005-0000-0000-00001F020000}"/>
    <cellStyle name="_2001년만_2001예산배정액 및 내역2_전기-영천댐취수능력(2003.2.10) (version 1)" xfId="497" xr:uid="{00000000-0005-0000-0000-000020020000}"/>
    <cellStyle name="_2001년만_2001예산배정액 및 내역2_전기-영천댐취수능력(2003.2.10) (version 1)_수량산출서(2003.4.1)" xfId="498" xr:uid="{00000000-0005-0000-0000-000021020000}"/>
    <cellStyle name="_2001년만_2001예산배정액 및 내역2_최종실적(최종)" xfId="499" xr:uid="{00000000-0005-0000-0000-000022020000}"/>
    <cellStyle name="_2001년만_2001예산배정액 및 내역2_최종실적(최종)_수량산출서(2003.4.1)" xfId="500" xr:uid="{00000000-0005-0000-0000-000023020000}"/>
    <cellStyle name="_2001년만_2001예산배정액 및 내역2_최종실적(최종)_영천댐수량산출" xfId="501" xr:uid="{00000000-0005-0000-0000-000024020000}"/>
    <cellStyle name="_2001년만_2001예산배정액 및 내역2_최종실적(최종)_영천댐수량산출_수량산출서(2003.4.1)" xfId="502" xr:uid="{00000000-0005-0000-0000-000025020000}"/>
    <cellStyle name="_2001년만_가설건축전기산출서" xfId="503" xr:uid="{00000000-0005-0000-0000-000026020000}"/>
    <cellStyle name="_2001년만_가설건축전기산출서_수량산출서(2003.4.1)" xfId="504" xr:uid="{00000000-0005-0000-0000-000027020000}"/>
    <cellStyle name="_2001년만_가설동력수량산출" xfId="505" xr:uid="{00000000-0005-0000-0000-000028020000}"/>
    <cellStyle name="_2001년만_가설동력수량산출_수량산출서(2003.4.1)" xfId="506" xr:uid="{00000000-0005-0000-0000-000029020000}"/>
    <cellStyle name="_2001년만_가설통신수량" xfId="507" xr:uid="{00000000-0005-0000-0000-00002A020000}"/>
    <cellStyle name="_2001년만_가설통신수량_수량산출서(2003.4.1)" xfId="508" xr:uid="{00000000-0005-0000-0000-00002B020000}"/>
    <cellStyle name="_2001년만_경보국설계서(철관주2003.1.30최종)" xfId="509" xr:uid="{00000000-0005-0000-0000-00002C020000}"/>
    <cellStyle name="_2001년만_경보국설계서(철관주2003.1.30최종)_수량산출서(2003.4.1)" xfId="510" xr:uid="{00000000-0005-0000-0000-00002D020000}"/>
    <cellStyle name="_2001년만_경보국설계서(철관주2003.1.30최종)_영천댐수량산출" xfId="511" xr:uid="{00000000-0005-0000-0000-00002E020000}"/>
    <cellStyle name="_2001년만_경보국설계서(철관주2003.1.30최종)_영천댐수량산출_수량산출서(2003.4.1)" xfId="512" xr:uid="{00000000-0005-0000-0000-00002F020000}"/>
    <cellStyle name="_2001년만_광동댐전기내역서-1" xfId="513" xr:uid="{00000000-0005-0000-0000-000030020000}"/>
    <cellStyle name="_2001년만_대곡내역서0329(전기)-기계설비금액확인" xfId="514" xr:uid="{00000000-0005-0000-0000-000031020000}"/>
    <cellStyle name="_2001년만_수량산출서(2003.4.1)" xfId="515" xr:uid="{00000000-0005-0000-0000-000032020000}"/>
    <cellStyle name="_2001년만_영구동력수량산출" xfId="516" xr:uid="{00000000-0005-0000-0000-000033020000}"/>
    <cellStyle name="_2001년만_영구동력수량산출_수량산출서(2003.4.1)" xfId="517" xr:uid="{00000000-0005-0000-0000-000034020000}"/>
    <cellStyle name="_2001년만_영천댐수량산출" xfId="518" xr:uid="{00000000-0005-0000-0000-000035020000}"/>
    <cellStyle name="_2001년만_영천댐수량산출_수량산출서(2003.4.1)" xfId="519" xr:uid="{00000000-0005-0000-0000-000036020000}"/>
    <cellStyle name="_2001년만_영천댐최종(감시및CCTV)" xfId="520" xr:uid="{00000000-0005-0000-0000-000037020000}"/>
    <cellStyle name="_2001년만_영천댐최종(홍수예설비공사)" xfId="521" xr:uid="{00000000-0005-0000-0000-000038020000}"/>
    <cellStyle name="_2001년만_오리지날최종-경보국설계서(철관주2003.2.13) (version 3) (version 1)" xfId="522" xr:uid="{00000000-0005-0000-0000-000039020000}"/>
    <cellStyle name="_2001년만_오리지날최종-경보국설계서(철관주2003.2.13) (version 3) (version 1)_수량산출서(2003.4.1)" xfId="523" xr:uid="{00000000-0005-0000-0000-00003A020000}"/>
    <cellStyle name="_2001년만_오리지날최종-경보국설계서(철관주2003.2.6)" xfId="524" xr:uid="{00000000-0005-0000-0000-00003B020000}"/>
    <cellStyle name="_2001년만_오리지날최종-경보국설계서(철관주2003.2.6)_수량산출서(2003.4.1)" xfId="525" xr:uid="{00000000-0005-0000-0000-00003C020000}"/>
    <cellStyle name="_2001년만_오리지날최종-경보국설계서(철관주2003.2.9) (version 2)" xfId="526" xr:uid="{00000000-0005-0000-0000-00003D020000}"/>
    <cellStyle name="_2001년만_오리지날최종-경보국설계서(철관주2003.2.9) (version 2)_수량산출서(2003.4.1)" xfId="527" xr:uid="{00000000-0005-0000-0000-00003E020000}"/>
    <cellStyle name="_2001년만_옥곡수량" xfId="528" xr:uid="{00000000-0005-0000-0000-00003F020000}"/>
    <cellStyle name="_2001년만_전기-광양3단계(옥곡가압장)" xfId="529" xr:uid="{00000000-0005-0000-0000-000040020000}"/>
    <cellStyle name="_2001년만_전기내역서-광동댐" xfId="530" xr:uid="{00000000-0005-0000-0000-000041020000}"/>
    <cellStyle name="_2001년만_전기및계장-영천댐(03.9.8신설및철거나눔)" xfId="531" xr:uid="{00000000-0005-0000-0000-000042020000}"/>
    <cellStyle name="_2001년만_전기및계장-영천댐(03.9.8신설및철거나눔) (version 1)" xfId="532" xr:uid="{00000000-0005-0000-0000-000043020000}"/>
    <cellStyle name="_2001년만_전기및계장-영천댐취수능력(2003.4.8전기및계장)" xfId="533" xr:uid="{00000000-0005-0000-0000-000044020000}"/>
    <cellStyle name="_2001년만_전기방식" xfId="534" xr:uid="{00000000-0005-0000-0000-000045020000}"/>
    <cellStyle name="_2001년만_전기방식_수량산출서(2003.4.1)" xfId="535" xr:uid="{00000000-0005-0000-0000-000046020000}"/>
    <cellStyle name="_2001년만_전기-영천댐취수능력(2003.2.10) (version 1)" xfId="536" xr:uid="{00000000-0005-0000-0000-000047020000}"/>
    <cellStyle name="_2001년만_전기-영천댐취수능력(2003.2.10) (version 1)_수량산출서(2003.4.1)" xfId="537" xr:uid="{00000000-0005-0000-0000-000048020000}"/>
    <cellStyle name="_2001년만_최종실적(최종)" xfId="538" xr:uid="{00000000-0005-0000-0000-000049020000}"/>
    <cellStyle name="_2001년만_최종실적(최종)_수량산출서(2003.4.1)" xfId="539" xr:uid="{00000000-0005-0000-0000-00004A020000}"/>
    <cellStyle name="_2001년만_최종실적(최종)_영천댐수량산출" xfId="540" xr:uid="{00000000-0005-0000-0000-00004B020000}"/>
    <cellStyle name="_2001년만_최종실적(최종)_영천댐수량산출_수량산출서(2003.4.1)" xfId="541" xr:uid="{00000000-0005-0000-0000-00004C020000}"/>
    <cellStyle name="_2001예산배정액 및 내역" xfId="542" xr:uid="{00000000-0005-0000-0000-00004D020000}"/>
    <cellStyle name="_2001예산배정액 및 내역_가설건축전기산출서" xfId="543" xr:uid="{00000000-0005-0000-0000-00004E020000}"/>
    <cellStyle name="_2001예산배정액 및 내역_가설건축전기산출서_수량산출서(2003.4.1)" xfId="544" xr:uid="{00000000-0005-0000-0000-00004F020000}"/>
    <cellStyle name="_2001예산배정액 및 내역_가설동력수량산출" xfId="545" xr:uid="{00000000-0005-0000-0000-000050020000}"/>
    <cellStyle name="_2001예산배정액 및 내역_가설동력수량산출_수량산출서(2003.4.1)" xfId="546" xr:uid="{00000000-0005-0000-0000-000051020000}"/>
    <cellStyle name="_2001예산배정액 및 내역_가설통신수량" xfId="547" xr:uid="{00000000-0005-0000-0000-000052020000}"/>
    <cellStyle name="_2001예산배정액 및 내역_가설통신수량_수량산출서(2003.4.1)" xfId="548" xr:uid="{00000000-0005-0000-0000-000053020000}"/>
    <cellStyle name="_2001예산배정액 및 내역_경보국설계서(철관주2003.1.30최종)" xfId="549" xr:uid="{00000000-0005-0000-0000-000054020000}"/>
    <cellStyle name="_2001예산배정액 및 내역_경보국설계서(철관주2003.1.30최종)_수량산출서(2003.4.1)" xfId="550" xr:uid="{00000000-0005-0000-0000-000055020000}"/>
    <cellStyle name="_2001예산배정액 및 내역_경보국설계서(철관주2003.1.30최종)_영천댐수량산출" xfId="551" xr:uid="{00000000-0005-0000-0000-000056020000}"/>
    <cellStyle name="_2001예산배정액 및 내역_경보국설계서(철관주2003.1.30최종)_영천댐수량산출_수량산출서(2003.4.1)" xfId="552" xr:uid="{00000000-0005-0000-0000-000057020000}"/>
    <cellStyle name="_2001예산배정액 및 내역_광동댐전기내역서-1" xfId="553" xr:uid="{00000000-0005-0000-0000-000058020000}"/>
    <cellStyle name="_2001예산배정액 및 내역_대곡내역서0329(전기)-기계설비금액확인" xfId="554" xr:uid="{00000000-0005-0000-0000-000059020000}"/>
    <cellStyle name="_2001예산배정액 및 내역_수량산출서(2003.4.1)" xfId="555" xr:uid="{00000000-0005-0000-0000-00005A020000}"/>
    <cellStyle name="_2001예산배정액 및 내역_영구동력수량산출" xfId="556" xr:uid="{00000000-0005-0000-0000-00005B020000}"/>
    <cellStyle name="_2001예산배정액 및 내역_영구동력수량산출_수량산출서(2003.4.1)" xfId="557" xr:uid="{00000000-0005-0000-0000-00005C020000}"/>
    <cellStyle name="_2001예산배정액 및 내역_영천댐수량산출" xfId="558" xr:uid="{00000000-0005-0000-0000-00005D020000}"/>
    <cellStyle name="_2001예산배정액 및 내역_영천댐수량산출_수량산출서(2003.4.1)" xfId="559" xr:uid="{00000000-0005-0000-0000-00005E020000}"/>
    <cellStyle name="_2001예산배정액 및 내역_영천댐최종(감시및CCTV)" xfId="560" xr:uid="{00000000-0005-0000-0000-00005F020000}"/>
    <cellStyle name="_2001예산배정액 및 내역_영천댐최종(홍수예설비공사)" xfId="561" xr:uid="{00000000-0005-0000-0000-000060020000}"/>
    <cellStyle name="_2001예산배정액 및 내역_오리지날최종-경보국설계서(철관주2003.2.13) (version 3) (version 1)" xfId="562" xr:uid="{00000000-0005-0000-0000-000061020000}"/>
    <cellStyle name="_2001예산배정액 및 내역_오리지날최종-경보국설계서(철관주2003.2.13) (version 3) (version 1)_수량산출서(2003.4.1)" xfId="563" xr:uid="{00000000-0005-0000-0000-000062020000}"/>
    <cellStyle name="_2001예산배정액 및 내역_오리지날최종-경보국설계서(철관주2003.2.6)" xfId="564" xr:uid="{00000000-0005-0000-0000-000063020000}"/>
    <cellStyle name="_2001예산배정액 및 내역_오리지날최종-경보국설계서(철관주2003.2.6)_수량산출서(2003.4.1)" xfId="565" xr:uid="{00000000-0005-0000-0000-000064020000}"/>
    <cellStyle name="_2001예산배정액 및 내역_오리지날최종-경보국설계서(철관주2003.2.9) (version 2)" xfId="566" xr:uid="{00000000-0005-0000-0000-000065020000}"/>
    <cellStyle name="_2001예산배정액 및 내역_오리지날최종-경보국설계서(철관주2003.2.9) (version 2)_수량산출서(2003.4.1)" xfId="567" xr:uid="{00000000-0005-0000-0000-000066020000}"/>
    <cellStyle name="_2001예산배정액 및 내역_옥곡수량" xfId="568" xr:uid="{00000000-0005-0000-0000-000067020000}"/>
    <cellStyle name="_2001예산배정액 및 내역_전기-광양3단계(옥곡가압장)" xfId="569" xr:uid="{00000000-0005-0000-0000-000068020000}"/>
    <cellStyle name="_2001예산배정액 및 내역_전기내역서-광동댐" xfId="570" xr:uid="{00000000-0005-0000-0000-000069020000}"/>
    <cellStyle name="_2001예산배정액 및 내역_전기및계장-영천댐(03.9.8신설및철거나눔)" xfId="571" xr:uid="{00000000-0005-0000-0000-00006A020000}"/>
    <cellStyle name="_2001예산배정액 및 내역_전기및계장-영천댐(03.9.8신설및철거나눔) (version 1)" xfId="572" xr:uid="{00000000-0005-0000-0000-00006B020000}"/>
    <cellStyle name="_2001예산배정액 및 내역_전기및계장-영천댐취수능력(2003.4.8전기및계장)" xfId="573" xr:uid="{00000000-0005-0000-0000-00006C020000}"/>
    <cellStyle name="_2001예산배정액 및 내역_전기방식" xfId="574" xr:uid="{00000000-0005-0000-0000-00006D020000}"/>
    <cellStyle name="_2001예산배정액 및 내역_전기방식_수량산출서(2003.4.1)" xfId="575" xr:uid="{00000000-0005-0000-0000-00006E020000}"/>
    <cellStyle name="_2001예산배정액 및 내역_전기-영천댐취수능력(2003.2.10) (version 1)" xfId="576" xr:uid="{00000000-0005-0000-0000-00006F020000}"/>
    <cellStyle name="_2001예산배정액 및 내역_전기-영천댐취수능력(2003.2.10) (version 1)_수량산출서(2003.4.1)" xfId="577" xr:uid="{00000000-0005-0000-0000-000070020000}"/>
    <cellStyle name="_2001예산배정액 및 내역_최종실적(최종)" xfId="578" xr:uid="{00000000-0005-0000-0000-000071020000}"/>
    <cellStyle name="_2001예산배정액 및 내역_최종실적(최종)_수량산출서(2003.4.1)" xfId="579" xr:uid="{00000000-0005-0000-0000-000072020000}"/>
    <cellStyle name="_2001예산배정액 및 내역_최종실적(최종)_영천댐수량산출" xfId="580" xr:uid="{00000000-0005-0000-0000-000073020000}"/>
    <cellStyle name="_2001예산배정액 및 내역_최종실적(최종)_영천댐수량산출_수량산출서(2003.4.1)" xfId="581" xr:uid="{00000000-0005-0000-0000-000074020000}"/>
    <cellStyle name="_2001예산배정액 및 내역2" xfId="582" xr:uid="{00000000-0005-0000-0000-000075020000}"/>
    <cellStyle name="_2001예산배정액 및 내역2_가설건축전기산출서" xfId="583" xr:uid="{00000000-0005-0000-0000-000076020000}"/>
    <cellStyle name="_2001예산배정액 및 내역2_가설건축전기산출서_수량산출서(2003.4.1)" xfId="584" xr:uid="{00000000-0005-0000-0000-000077020000}"/>
    <cellStyle name="_2001예산배정액 및 내역2_가설동력수량산출" xfId="585" xr:uid="{00000000-0005-0000-0000-000078020000}"/>
    <cellStyle name="_2001예산배정액 및 내역2_가설동력수량산출_수량산출서(2003.4.1)" xfId="586" xr:uid="{00000000-0005-0000-0000-000079020000}"/>
    <cellStyle name="_2001예산배정액 및 내역2_가설통신수량" xfId="587" xr:uid="{00000000-0005-0000-0000-00007A020000}"/>
    <cellStyle name="_2001예산배정액 및 내역2_가설통신수량_수량산출서(2003.4.1)" xfId="588" xr:uid="{00000000-0005-0000-0000-00007B020000}"/>
    <cellStyle name="_2001예산배정액 및 내역2_경보국설계서(철관주2003.1.30최종)" xfId="589" xr:uid="{00000000-0005-0000-0000-00007C020000}"/>
    <cellStyle name="_2001예산배정액 및 내역2_경보국설계서(철관주2003.1.30최종)_수량산출서(2003.4.1)" xfId="590" xr:uid="{00000000-0005-0000-0000-00007D020000}"/>
    <cellStyle name="_2001예산배정액 및 내역2_경보국설계서(철관주2003.1.30최종)_영천댐수량산출" xfId="591" xr:uid="{00000000-0005-0000-0000-00007E020000}"/>
    <cellStyle name="_2001예산배정액 및 내역2_경보국설계서(철관주2003.1.30최종)_영천댐수량산출_수량산출서(2003.4.1)" xfId="592" xr:uid="{00000000-0005-0000-0000-00007F020000}"/>
    <cellStyle name="_2001예산배정액 및 내역2_광동댐전기내역서-1" xfId="593" xr:uid="{00000000-0005-0000-0000-000080020000}"/>
    <cellStyle name="_2001예산배정액 및 내역2_대곡내역서0329(전기)-기계설비금액확인" xfId="594" xr:uid="{00000000-0005-0000-0000-000081020000}"/>
    <cellStyle name="_2001예산배정액 및 내역2_수량산출서(2003.4.1)" xfId="595" xr:uid="{00000000-0005-0000-0000-000082020000}"/>
    <cellStyle name="_2001예산배정액 및 내역2_영구동력수량산출" xfId="596" xr:uid="{00000000-0005-0000-0000-000083020000}"/>
    <cellStyle name="_2001예산배정액 및 내역2_영구동력수량산출_수량산출서(2003.4.1)" xfId="597" xr:uid="{00000000-0005-0000-0000-000084020000}"/>
    <cellStyle name="_2001예산배정액 및 내역2_영천댐수량산출" xfId="598" xr:uid="{00000000-0005-0000-0000-000085020000}"/>
    <cellStyle name="_2001예산배정액 및 내역2_영천댐수량산출_수량산출서(2003.4.1)" xfId="599" xr:uid="{00000000-0005-0000-0000-000086020000}"/>
    <cellStyle name="_2001예산배정액 및 내역2_영천댐최종(감시및CCTV)" xfId="600" xr:uid="{00000000-0005-0000-0000-000087020000}"/>
    <cellStyle name="_2001예산배정액 및 내역2_영천댐최종(홍수예설비공사)" xfId="601" xr:uid="{00000000-0005-0000-0000-000088020000}"/>
    <cellStyle name="_2001예산배정액 및 내역2_오리지날최종-경보국설계서(철관주2003.2.13) (version 3) (version 1)" xfId="602" xr:uid="{00000000-0005-0000-0000-000089020000}"/>
    <cellStyle name="_2001예산배정액 및 내역2_오리지날최종-경보국설계서(철관주2003.2.13) (version 3) (version 1)_수량산출서(2003.4.1)" xfId="603" xr:uid="{00000000-0005-0000-0000-00008A020000}"/>
    <cellStyle name="_2001예산배정액 및 내역2_오리지날최종-경보국설계서(철관주2003.2.6)" xfId="604" xr:uid="{00000000-0005-0000-0000-00008B020000}"/>
    <cellStyle name="_2001예산배정액 및 내역2_오리지날최종-경보국설계서(철관주2003.2.6)_수량산출서(2003.4.1)" xfId="605" xr:uid="{00000000-0005-0000-0000-00008C020000}"/>
    <cellStyle name="_2001예산배정액 및 내역2_오리지날최종-경보국설계서(철관주2003.2.9) (version 2)" xfId="606" xr:uid="{00000000-0005-0000-0000-00008D020000}"/>
    <cellStyle name="_2001예산배정액 및 내역2_오리지날최종-경보국설계서(철관주2003.2.9) (version 2)_수량산출서(2003.4.1)" xfId="607" xr:uid="{00000000-0005-0000-0000-00008E020000}"/>
    <cellStyle name="_2001예산배정액 및 내역2_옥곡수량" xfId="608" xr:uid="{00000000-0005-0000-0000-00008F020000}"/>
    <cellStyle name="_2001예산배정액 및 내역2_전기-광양3단계(옥곡가압장)" xfId="609" xr:uid="{00000000-0005-0000-0000-000090020000}"/>
    <cellStyle name="_2001예산배정액 및 내역2_전기내역서-광동댐" xfId="610" xr:uid="{00000000-0005-0000-0000-000091020000}"/>
    <cellStyle name="_2001예산배정액 및 내역2_전기및계장-영천댐(03.9.8신설및철거나눔)" xfId="611" xr:uid="{00000000-0005-0000-0000-000092020000}"/>
    <cellStyle name="_2001예산배정액 및 내역2_전기및계장-영천댐(03.9.8신설및철거나눔) (version 1)" xfId="612" xr:uid="{00000000-0005-0000-0000-000093020000}"/>
    <cellStyle name="_2001예산배정액 및 내역2_전기및계장-영천댐취수능력(2003.4.8전기및계장)" xfId="613" xr:uid="{00000000-0005-0000-0000-000094020000}"/>
    <cellStyle name="_2001예산배정액 및 내역2_전기방식" xfId="614" xr:uid="{00000000-0005-0000-0000-000095020000}"/>
    <cellStyle name="_2001예산배정액 및 내역2_전기방식_수량산출서(2003.4.1)" xfId="615" xr:uid="{00000000-0005-0000-0000-000096020000}"/>
    <cellStyle name="_2001예산배정액 및 내역2_전기-영천댐취수능력(2003.2.10) (version 1)" xfId="616" xr:uid="{00000000-0005-0000-0000-000097020000}"/>
    <cellStyle name="_2001예산배정액 및 내역2_전기-영천댐취수능력(2003.2.10) (version 1)_수량산출서(2003.4.1)" xfId="617" xr:uid="{00000000-0005-0000-0000-000098020000}"/>
    <cellStyle name="_2001예산배정액 및 내역2_최종실적(최종)" xfId="618" xr:uid="{00000000-0005-0000-0000-000099020000}"/>
    <cellStyle name="_2001예산배정액 및 내역2_최종실적(최종)_수량산출서(2003.4.1)" xfId="619" xr:uid="{00000000-0005-0000-0000-00009A020000}"/>
    <cellStyle name="_2001예산배정액 및 내역2_최종실적(최종)_영천댐수량산출" xfId="620" xr:uid="{00000000-0005-0000-0000-00009B020000}"/>
    <cellStyle name="_2001예산배정액 및 내역2_최종실적(최종)_영천댐수량산출_수량산출서(2003.4.1)" xfId="621" xr:uid="{00000000-0005-0000-0000-00009C020000}"/>
    <cellStyle name="_21 봉림교-교대수량" xfId="3504" xr:uid="{00000000-0005-0000-0000-00009D020000}"/>
    <cellStyle name="_2차수량-가시설" xfId="3505" xr:uid="{00000000-0005-0000-0000-00009E020000}"/>
    <cellStyle name="_7. 부대공" xfId="622" xr:uid="{00000000-0005-0000-0000-00009F020000}"/>
    <cellStyle name="_7.부대공(회덕)R3" xfId="623" xr:uid="{00000000-0005-0000-0000-0000A0020000}"/>
    <cellStyle name="_7-1. 부대공(가물막이)" xfId="624" xr:uid="{00000000-0005-0000-0000-0000A1020000}"/>
    <cellStyle name="_A-LINE.안전시설" xfId="2935" xr:uid="{00000000-0005-0000-0000-00003C0C0000}"/>
    <cellStyle name="_A-LINE부대공" xfId="2936" xr:uid="{00000000-0005-0000-0000-00003D0C0000}"/>
    <cellStyle name="_FAX1" xfId="2937" xr:uid="{00000000-0005-0000-0000-00003E0C0000}"/>
    <cellStyle name="_FAX1_V. 단위수량" xfId="2947" xr:uid="{00000000-0005-0000-0000-0000480C0000}"/>
    <cellStyle name="_FAX1_V.단위수량" xfId="2948" xr:uid="{00000000-0005-0000-0000-0000490C0000}"/>
    <cellStyle name="_FAX1_선정안(삼산)" xfId="2938" xr:uid="{00000000-0005-0000-0000-00003F0C0000}"/>
    <cellStyle name="_FAX1_선정안(삼산)_V. 단위수량" xfId="2939" xr:uid="{00000000-0005-0000-0000-0000400C0000}"/>
    <cellStyle name="_FAX1_선정안(삼산)_V.단위수량" xfId="2940" xr:uid="{00000000-0005-0000-0000-0000410C0000}"/>
    <cellStyle name="_FAX1_추풍령" xfId="2941" xr:uid="{00000000-0005-0000-0000-0000420C0000}"/>
    <cellStyle name="_FAX1_추풍령_V. 단위수량" xfId="2942" xr:uid="{00000000-0005-0000-0000-0000430C0000}"/>
    <cellStyle name="_FAX1_추풍령_V.단위수량" xfId="2943" xr:uid="{00000000-0005-0000-0000-0000440C0000}"/>
    <cellStyle name="_FAX1_추풍령-1" xfId="2944" xr:uid="{00000000-0005-0000-0000-0000450C0000}"/>
    <cellStyle name="_FAX1_추풍령-1_V. 단위수량" xfId="2945" xr:uid="{00000000-0005-0000-0000-0000460C0000}"/>
    <cellStyle name="_FAX1_추풍령-1_V.단위수량" xfId="2946" xr:uid="{00000000-0005-0000-0000-0000470C0000}"/>
    <cellStyle name="_FAX2" xfId="2949" xr:uid="{00000000-0005-0000-0000-00004A0C0000}"/>
    <cellStyle name="_FAX2_V. 단위수량" xfId="2959" xr:uid="{00000000-0005-0000-0000-0000540C0000}"/>
    <cellStyle name="_FAX2_V.단위수량" xfId="2960" xr:uid="{00000000-0005-0000-0000-0000550C0000}"/>
    <cellStyle name="_FAX2_선정안(삼산)" xfId="2950" xr:uid="{00000000-0005-0000-0000-00004B0C0000}"/>
    <cellStyle name="_FAX2_선정안(삼산)_V. 단위수량" xfId="2951" xr:uid="{00000000-0005-0000-0000-00004C0C0000}"/>
    <cellStyle name="_FAX2_선정안(삼산)_V.단위수량" xfId="2952" xr:uid="{00000000-0005-0000-0000-00004D0C0000}"/>
    <cellStyle name="_FAX2_추풍령" xfId="2953" xr:uid="{00000000-0005-0000-0000-00004E0C0000}"/>
    <cellStyle name="_FAX2_추풍령_V. 단위수량" xfId="2954" xr:uid="{00000000-0005-0000-0000-00004F0C0000}"/>
    <cellStyle name="_FAX2_추풍령_V.단위수량" xfId="2955" xr:uid="{00000000-0005-0000-0000-0000500C0000}"/>
    <cellStyle name="_FAX2_추풍령-1" xfId="2956" xr:uid="{00000000-0005-0000-0000-0000510C0000}"/>
    <cellStyle name="_FAX2_추풍령-1_V. 단위수량" xfId="2957" xr:uid="{00000000-0005-0000-0000-0000520C0000}"/>
    <cellStyle name="_FAX2_추풍령-1_V.단위수량" xfId="2958" xr:uid="{00000000-0005-0000-0000-0000530C0000}"/>
    <cellStyle name="_FRP사면일위대가(03년하-건설품셈)-설계자료" xfId="3654" xr:uid="{00000000-0005-0000-0000-0000560C0000}"/>
    <cellStyle name="_FRP사면일위대가(03년하-건설품셈)-설계자료_Sheet10" xfId="3664" xr:uid="{00000000-0005-0000-0000-0000600C0000}"/>
    <cellStyle name="_FRP사면일위대가(03년하-건설품셈)-설계자료_네일 및 앵커 내역서-장윤종-0815" xfId="3655" xr:uid="{00000000-0005-0000-0000-0000570C0000}"/>
    <cellStyle name="_FRP사면일위대가(03년하-건설품셈)-설계자료_네일 및 앵커 내역서-장윤종-0822-기존설계품이용" xfId="3656" xr:uid="{00000000-0005-0000-0000-0000580C0000}"/>
    <cellStyle name="_FRP사면일위대가(03년하-건설품셈)-설계자료_팔당호-0901" xfId="3657" xr:uid="{00000000-0005-0000-0000-0000590C0000}"/>
    <cellStyle name="_FRP사면일위대가(03년하-건설품셈)-설계자료_팔당호-1006" xfId="3658" xr:uid="{00000000-0005-0000-0000-00005A0C0000}"/>
    <cellStyle name="_FRP사면일위대가(03년하-건설품셈)-설계자료_팔당호-1006-돌망태공기준" xfId="3659" xr:uid="{00000000-0005-0000-0000-00005B0C0000}"/>
    <cellStyle name="_FRP사면일위대가(03년하-건설품셈)-설계자료_팔당호-1008-돌망태" xfId="3660" xr:uid="{00000000-0005-0000-0000-00005C0C0000}"/>
    <cellStyle name="_FRP사면일위대가(03년하-건설품셈)-설계자료_팔당호-1009-돌망태" xfId="3661" xr:uid="{00000000-0005-0000-0000-00005D0C0000}"/>
    <cellStyle name="_FRP사면일위대가(03년하-건설품셈)-설계자료_팔당호-1021-돌망태수정" xfId="3662" xr:uid="{00000000-0005-0000-0000-00005E0C0000}"/>
    <cellStyle name="_FRP사면일위대가(03년하-건설품셈)-설계자료_팔당호-1101-돌망태수정" xfId="3663" xr:uid="{00000000-0005-0000-0000-00005F0C0000}"/>
    <cellStyle name="_FRP사면일위대가(04년상-건설품셈)" xfId="3665" xr:uid="{00000000-0005-0000-0000-0000610C0000}"/>
    <cellStyle name="_FRP사면일위대가(04년상-건설품셈)_Sheet10" xfId="3675" xr:uid="{00000000-0005-0000-0000-00006B0C0000}"/>
    <cellStyle name="_FRP사면일위대가(04년상-건설품셈)_네일 및 앵커 내역서-장윤종-0815" xfId="3666" xr:uid="{00000000-0005-0000-0000-0000620C0000}"/>
    <cellStyle name="_FRP사면일위대가(04년상-건설품셈)_네일 및 앵커 내역서-장윤종-0822-기존설계품이용" xfId="3667" xr:uid="{00000000-0005-0000-0000-0000630C0000}"/>
    <cellStyle name="_FRP사면일위대가(04년상-건설품셈)_팔당호-0901" xfId="3668" xr:uid="{00000000-0005-0000-0000-0000640C0000}"/>
    <cellStyle name="_FRP사면일위대가(04년상-건설품셈)_팔당호-1006" xfId="3669" xr:uid="{00000000-0005-0000-0000-0000650C0000}"/>
    <cellStyle name="_FRP사면일위대가(04년상-건설품셈)_팔당호-1006-돌망태공기준" xfId="3670" xr:uid="{00000000-0005-0000-0000-0000660C0000}"/>
    <cellStyle name="_FRP사면일위대가(04년상-건설품셈)_팔당호-1008-돌망태" xfId="3671" xr:uid="{00000000-0005-0000-0000-0000670C0000}"/>
    <cellStyle name="_FRP사면일위대가(04년상-건설품셈)_팔당호-1009-돌망태" xfId="3672" xr:uid="{00000000-0005-0000-0000-0000680C0000}"/>
    <cellStyle name="_FRP사면일위대가(04년상-건설품셈)_팔당호-1021-돌망태수정" xfId="3673" xr:uid="{00000000-0005-0000-0000-0000690C0000}"/>
    <cellStyle name="_FRP사면일위대가(04년상-건설품셈)_팔당호-1101-돌망태수정" xfId="3674" xr:uid="{00000000-0005-0000-0000-00006A0C0000}"/>
    <cellStyle name="_G-계산토공(관로)" xfId="2961" xr:uid="{00000000-0005-0000-0000-00006C0C0000}"/>
    <cellStyle name="_L형측구 단위수량" xfId="2962" xr:uid="{00000000-0005-0000-0000-00006D0C0000}"/>
    <cellStyle name="_port" xfId="3676" xr:uid="{00000000-0005-0000-0000-00006E0C0000}"/>
    <cellStyle name="_THP관설치" xfId="2963" xr:uid="{00000000-0005-0000-0000-00006F0C0000}"/>
    <cellStyle name="_THP관설치_01토공" xfId="2964" xr:uid="{00000000-0005-0000-0000-0000700C0000}"/>
    <cellStyle name="_THP관설치_01토공(A-)" xfId="2965" xr:uid="{00000000-0005-0000-0000-0000710C0000}"/>
    <cellStyle name="_THP관설치_G-계산토공(관로)" xfId="3022" xr:uid="{00000000-0005-0000-0000-0000AA0C0000}"/>
    <cellStyle name="_THP관설치_관로공-B" xfId="2966" xr:uid="{00000000-0005-0000-0000-0000720C0000}"/>
    <cellStyle name="_THP관설치_토공(3지구)" xfId="2967" xr:uid="{00000000-0005-0000-0000-0000730C0000}"/>
    <cellStyle name="_THP관설치_토공(3지구)_01토공" xfId="2968" xr:uid="{00000000-0005-0000-0000-0000740C0000}"/>
    <cellStyle name="_THP관설치_토공(3지구)_01토공(A-)" xfId="2969" xr:uid="{00000000-0005-0000-0000-0000750C0000}"/>
    <cellStyle name="_THP관설치_토공(3지구)_G-계산토공(관로)" xfId="2984" xr:uid="{00000000-0005-0000-0000-0000840C0000}"/>
    <cellStyle name="_THP관설치_토공(3지구)_관로공-B" xfId="2970" xr:uid="{00000000-0005-0000-0000-0000760C0000}"/>
    <cellStyle name="_THP관설치_토공(3지구)_토공(4지구)" xfId="2971" xr:uid="{00000000-0005-0000-0000-0000770C0000}"/>
    <cellStyle name="_THP관설치_토공(3지구)_토공(4지구)_01토공" xfId="2972" xr:uid="{00000000-0005-0000-0000-0000780C0000}"/>
    <cellStyle name="_THP관설치_토공(3지구)_토공(4지구)_01토공(A-)" xfId="2973" xr:uid="{00000000-0005-0000-0000-0000790C0000}"/>
    <cellStyle name="_THP관설치_토공(3지구)_토공(4지구)_G-계산토공(관로)" xfId="2982" xr:uid="{00000000-0005-0000-0000-0000820C0000}"/>
    <cellStyle name="_THP관설치_토공(3지구)_토공(4지구)_관로공-B" xfId="2974" xr:uid="{00000000-0005-0000-0000-00007A0C0000}"/>
    <cellStyle name="_THP관설치_토공(3지구)_토공(4지구)_토공(4지구)" xfId="2975" xr:uid="{00000000-0005-0000-0000-00007B0C0000}"/>
    <cellStyle name="_THP관설치_토공(3지구)_토공(4지구)_토공(4지구)_01토공" xfId="2976" xr:uid="{00000000-0005-0000-0000-00007C0C0000}"/>
    <cellStyle name="_THP관설치_토공(3지구)_토공(4지구)_토공(4지구)_01토공(A-)" xfId="2977" xr:uid="{00000000-0005-0000-0000-00007D0C0000}"/>
    <cellStyle name="_THP관설치_토공(3지구)_토공(4지구)_토공(4지구)_G-계산토공(관로)" xfId="2980" xr:uid="{00000000-0005-0000-0000-0000800C0000}"/>
    <cellStyle name="_THP관설치_토공(3지구)_토공(4지구)_토공(4지구)_관로공-B" xfId="2978" xr:uid="{00000000-0005-0000-0000-00007E0C0000}"/>
    <cellStyle name="_THP관설치_토공(3지구)_토공(4지구)_토공(4지구)_토공-B" xfId="2979" xr:uid="{00000000-0005-0000-0000-00007F0C0000}"/>
    <cellStyle name="_THP관설치_토공(3지구)_토공(4지구)_토공-B" xfId="2981" xr:uid="{00000000-0005-0000-0000-0000810C0000}"/>
    <cellStyle name="_THP관설치_토공(3지구)_토공-B" xfId="2983" xr:uid="{00000000-0005-0000-0000-0000830C0000}"/>
    <cellStyle name="_THP관설치_토공(4지구)" xfId="2985" xr:uid="{00000000-0005-0000-0000-0000850C0000}"/>
    <cellStyle name="_THP관설치_토공(4지구)_01토공" xfId="2986" xr:uid="{00000000-0005-0000-0000-0000860C0000}"/>
    <cellStyle name="_THP관설치_토공(4지구)_01토공(A-)" xfId="2987" xr:uid="{00000000-0005-0000-0000-0000870C0000}"/>
    <cellStyle name="_THP관설치_토공(4지구)_G-계산토공(관로)" xfId="3020" xr:uid="{00000000-0005-0000-0000-0000A80C0000}"/>
    <cellStyle name="_THP관설치_토공(4지구)_관로공-B" xfId="2988" xr:uid="{00000000-0005-0000-0000-0000880C0000}"/>
    <cellStyle name="_THP관설치_토공(4지구)_토공(4지구)" xfId="2989" xr:uid="{00000000-0005-0000-0000-0000890C0000}"/>
    <cellStyle name="_THP관설치_토공(4지구)_토공(4지구)_01토공" xfId="2990" xr:uid="{00000000-0005-0000-0000-00008A0C0000}"/>
    <cellStyle name="_THP관설치_토공(4지구)_토공(4지구)_01토공(A-)" xfId="2991" xr:uid="{00000000-0005-0000-0000-00008B0C0000}"/>
    <cellStyle name="_THP관설치_토공(4지구)_토공(4지구)_G-계산토공(관로)" xfId="3018" xr:uid="{00000000-0005-0000-0000-0000A60C0000}"/>
    <cellStyle name="_THP관설치_토공(4지구)_토공(4지구)_관로공-B" xfId="2992" xr:uid="{00000000-0005-0000-0000-00008C0C0000}"/>
    <cellStyle name="_THP관설치_토공(4지구)_토공(4지구)_토공(3지구)" xfId="2993" xr:uid="{00000000-0005-0000-0000-00008D0C0000}"/>
    <cellStyle name="_THP관설치_토공(4지구)_토공(4지구)_토공(3지구)_01토공" xfId="2994" xr:uid="{00000000-0005-0000-0000-00008E0C0000}"/>
    <cellStyle name="_THP관설치_토공(4지구)_토공(4지구)_토공(3지구)_01토공(A-)" xfId="2995" xr:uid="{00000000-0005-0000-0000-00008F0C0000}"/>
    <cellStyle name="_THP관설치_토공(4지구)_토공(4지구)_토공(3지구)_G-계산토공(관로)" xfId="3010" xr:uid="{00000000-0005-0000-0000-00009E0C0000}"/>
    <cellStyle name="_THP관설치_토공(4지구)_토공(4지구)_토공(3지구)_관로공-B" xfId="2996" xr:uid="{00000000-0005-0000-0000-0000900C0000}"/>
    <cellStyle name="_THP관설치_토공(4지구)_토공(4지구)_토공(3지구)_토공(4지구)" xfId="2997" xr:uid="{00000000-0005-0000-0000-0000910C0000}"/>
    <cellStyle name="_THP관설치_토공(4지구)_토공(4지구)_토공(3지구)_토공(4지구)_01토공" xfId="2998" xr:uid="{00000000-0005-0000-0000-0000920C0000}"/>
    <cellStyle name="_THP관설치_토공(4지구)_토공(4지구)_토공(3지구)_토공(4지구)_01토공(A-)" xfId="2999" xr:uid="{00000000-0005-0000-0000-0000930C0000}"/>
    <cellStyle name="_THP관설치_토공(4지구)_토공(4지구)_토공(3지구)_토공(4지구)_G-계산토공(관로)" xfId="3008" xr:uid="{00000000-0005-0000-0000-00009C0C0000}"/>
    <cellStyle name="_THP관설치_토공(4지구)_토공(4지구)_토공(3지구)_토공(4지구)_관로공-B" xfId="3000" xr:uid="{00000000-0005-0000-0000-0000940C0000}"/>
    <cellStyle name="_THP관설치_토공(4지구)_토공(4지구)_토공(3지구)_토공(4지구)_토공(4지구)" xfId="3001" xr:uid="{00000000-0005-0000-0000-0000950C0000}"/>
    <cellStyle name="_THP관설치_토공(4지구)_토공(4지구)_토공(3지구)_토공(4지구)_토공(4지구)_01토공" xfId="3002" xr:uid="{00000000-0005-0000-0000-0000960C0000}"/>
    <cellStyle name="_THP관설치_토공(4지구)_토공(4지구)_토공(3지구)_토공(4지구)_토공(4지구)_01토공(A-)" xfId="3003" xr:uid="{00000000-0005-0000-0000-0000970C0000}"/>
    <cellStyle name="_THP관설치_토공(4지구)_토공(4지구)_토공(3지구)_토공(4지구)_토공(4지구)_G-계산토공(관로)" xfId="3006" xr:uid="{00000000-0005-0000-0000-00009A0C0000}"/>
    <cellStyle name="_THP관설치_토공(4지구)_토공(4지구)_토공(3지구)_토공(4지구)_토공(4지구)_관로공-B" xfId="3004" xr:uid="{00000000-0005-0000-0000-0000980C0000}"/>
    <cellStyle name="_THP관설치_토공(4지구)_토공(4지구)_토공(3지구)_토공(4지구)_토공(4지구)_토공-B" xfId="3005" xr:uid="{00000000-0005-0000-0000-0000990C0000}"/>
    <cellStyle name="_THP관설치_토공(4지구)_토공(4지구)_토공(3지구)_토공(4지구)_토공-B" xfId="3007" xr:uid="{00000000-0005-0000-0000-00009B0C0000}"/>
    <cellStyle name="_THP관설치_토공(4지구)_토공(4지구)_토공(3지구)_토공-B" xfId="3009" xr:uid="{00000000-0005-0000-0000-00009D0C0000}"/>
    <cellStyle name="_THP관설치_토공(4지구)_토공(4지구)_토공(4지구)" xfId="3011" xr:uid="{00000000-0005-0000-0000-00009F0C0000}"/>
    <cellStyle name="_THP관설치_토공(4지구)_토공(4지구)_토공(4지구)_01토공" xfId="3012" xr:uid="{00000000-0005-0000-0000-0000A00C0000}"/>
    <cellStyle name="_THP관설치_토공(4지구)_토공(4지구)_토공(4지구)_01토공(A-)" xfId="3013" xr:uid="{00000000-0005-0000-0000-0000A10C0000}"/>
    <cellStyle name="_THP관설치_토공(4지구)_토공(4지구)_토공(4지구)_G-계산토공(관로)" xfId="3016" xr:uid="{00000000-0005-0000-0000-0000A40C0000}"/>
    <cellStyle name="_THP관설치_토공(4지구)_토공(4지구)_토공(4지구)_관로공-B" xfId="3014" xr:uid="{00000000-0005-0000-0000-0000A20C0000}"/>
    <cellStyle name="_THP관설치_토공(4지구)_토공(4지구)_토공(4지구)_토공-B" xfId="3015" xr:uid="{00000000-0005-0000-0000-0000A30C0000}"/>
    <cellStyle name="_THP관설치_토공(4지구)_토공(4지구)_토공-B" xfId="3017" xr:uid="{00000000-0005-0000-0000-0000A50C0000}"/>
    <cellStyle name="_THP관설치_토공(4지구)_토공-B" xfId="3019" xr:uid="{00000000-0005-0000-0000-0000A70C0000}"/>
    <cellStyle name="_THP관설치_토공-B" xfId="3021" xr:uid="{00000000-0005-0000-0000-0000A90C0000}"/>
    <cellStyle name="_V. 단위수량" xfId="3023" xr:uid="{00000000-0005-0000-0000-0000AB0C0000}"/>
    <cellStyle name="_V.단위수량" xfId="3024" xr:uid="{00000000-0005-0000-0000-0000AC0C0000}"/>
    <cellStyle name="_가교보강공사" xfId="3506" xr:uid="{00000000-0005-0000-0000-0000A2020000}"/>
    <cellStyle name="_가교설계(1차분)" xfId="3507" xr:uid="{00000000-0005-0000-0000-0000A3020000}"/>
    <cellStyle name="_가로등3차공사전체분" xfId="3508" xr:uid="{00000000-0005-0000-0000-0000A4020000}"/>
    <cellStyle name="_가로등3차공사전체분_01. 벽강관파일공사(최종)" xfId="3509" xr:uid="{00000000-0005-0000-0000-0000A5020000}"/>
    <cellStyle name="_가로등3차공사전체분_01. 벽강관파일공사(최종)_01. 벽강관파일공사(최종)" xfId="3510" xr:uid="{00000000-0005-0000-0000-0000A6020000}"/>
    <cellStyle name="_가로등3차공사전체분_04. 가교보강공사(최종)" xfId="3511" xr:uid="{00000000-0005-0000-0000-0000A7020000}"/>
    <cellStyle name="_가로등3차공사전체분_설계내역(7.6)" xfId="3512" xr:uid="{00000000-0005-0000-0000-0000A8020000}"/>
    <cellStyle name="_가로등3차공사전체분_수정내역(유지도로낙찰율,04.12)설계반영용" xfId="3513" xr:uid="{00000000-0005-0000-0000-0000A9020000}"/>
    <cellStyle name="_가로등3차공사전체분_시흥공사용도로교통안전수량" xfId="3514" xr:uid="{00000000-0005-0000-0000-0000AA020000}"/>
    <cellStyle name="_가로등3차공사전체분_시흥공사용도로교통안전수량_01. 벽강관파일공사(최종)" xfId="3515" xr:uid="{00000000-0005-0000-0000-0000AB020000}"/>
    <cellStyle name="_가로등3차공사전체분_시흥공사용도로교통안전수량_01. 벽강관파일공사(최종)_01. 벽강관파일공사(최종)" xfId="3516" xr:uid="{00000000-0005-0000-0000-0000AC020000}"/>
    <cellStyle name="_가로등3차공사전체분_시흥공사용도로교통안전수량_04. 가교보강공사(최종)" xfId="3517" xr:uid="{00000000-0005-0000-0000-0000AD020000}"/>
    <cellStyle name="_가로등3차공사전체분_시흥공사용도로교통안전수량_설계내역(7.6)" xfId="3518" xr:uid="{00000000-0005-0000-0000-0000AE020000}"/>
    <cellStyle name="_가로등3차공사전체분_시흥공사용도로교통안전수량_수정내역(유지도로낙찰율,04.12)설계반영용" xfId="3519" xr:uid="{00000000-0005-0000-0000-0000AF020000}"/>
    <cellStyle name="_가로등3차공사전체분_시흥공사용도로교통안전수량_야립홍보간판설계내역(최종)" xfId="3520" xr:uid="{00000000-0005-0000-0000-0000B0020000}"/>
    <cellStyle name="_가로등3차공사전체분_시흥공사용도로교통안전수량_축도복개시공수량(구)" xfId="3521" xr:uid="{00000000-0005-0000-0000-0000B1020000}"/>
    <cellStyle name="_가로등3차공사전체분_시흥공사용도로교통안전수량_축도복개시공수량(구)_03. 축도복개공사(2)" xfId="3522" xr:uid="{00000000-0005-0000-0000-0000B2020000}"/>
    <cellStyle name="_가로등3차공사전체분_야립홍보간판설계내역(최종)" xfId="3523" xr:uid="{00000000-0005-0000-0000-0000B3020000}"/>
    <cellStyle name="_가로등3차공사전체분_축도복개시공수량(구)" xfId="3524" xr:uid="{00000000-0005-0000-0000-0000B4020000}"/>
    <cellStyle name="_가로등3차공사전체분_축도복개시공수량(구)_03. 축도복개공사(2)" xfId="3525" xr:uid="{00000000-0005-0000-0000-0000B5020000}"/>
    <cellStyle name="_가로등설계서최종" xfId="3526" xr:uid="{00000000-0005-0000-0000-0000B6020000}"/>
    <cellStyle name="_가산동" xfId="3527" xr:uid="{00000000-0005-0000-0000-0000B7020000}"/>
    <cellStyle name="_가설건축전기산출서" xfId="625" xr:uid="{00000000-0005-0000-0000-0000B8020000}"/>
    <cellStyle name="_가설건축전기산출서_수량산출서(2003.4.1)" xfId="626" xr:uid="{00000000-0005-0000-0000-0000B9020000}"/>
    <cellStyle name="_가설동력수량산출" xfId="627" xr:uid="{00000000-0005-0000-0000-0000BA020000}"/>
    <cellStyle name="_가설동력수량산출_수량산출서(2003.4.1)" xfId="628" xr:uid="{00000000-0005-0000-0000-0000BB020000}"/>
    <cellStyle name="_가설사무실(유지)" xfId="3528" xr:uid="{00000000-0005-0000-0000-0000BC020000}"/>
    <cellStyle name="_가설통신수량" xfId="629" xr:uid="{00000000-0005-0000-0000-0000BD020000}"/>
    <cellStyle name="_가설통신수량_수량산출서(2003.4.1)" xfId="630" xr:uid="{00000000-0005-0000-0000-0000BE020000}"/>
    <cellStyle name="_감사관련발송자료" xfId="3529" xr:uid="{00000000-0005-0000-0000-0000BF020000}"/>
    <cellStyle name="_개  거" xfId="631" xr:uid="{00000000-0005-0000-0000-0000C0020000}"/>
    <cellStyle name="_개  거_01토공" xfId="632" xr:uid="{00000000-0005-0000-0000-0000C1020000}"/>
    <cellStyle name="_개  거_01토공(A-)" xfId="633" xr:uid="{00000000-0005-0000-0000-0000C2020000}"/>
    <cellStyle name="_개  거_G-계산토공(관로)" xfId="690" xr:uid="{00000000-0005-0000-0000-0000FB020000}"/>
    <cellStyle name="_개  거_관로공-B" xfId="634" xr:uid="{00000000-0005-0000-0000-0000C3020000}"/>
    <cellStyle name="_개  거_토공(3지구)" xfId="635" xr:uid="{00000000-0005-0000-0000-0000C4020000}"/>
    <cellStyle name="_개  거_토공(3지구)_01토공" xfId="636" xr:uid="{00000000-0005-0000-0000-0000C5020000}"/>
    <cellStyle name="_개  거_토공(3지구)_01토공(A-)" xfId="637" xr:uid="{00000000-0005-0000-0000-0000C6020000}"/>
    <cellStyle name="_개  거_토공(3지구)_G-계산토공(관로)" xfId="652" xr:uid="{00000000-0005-0000-0000-0000D5020000}"/>
    <cellStyle name="_개  거_토공(3지구)_관로공-B" xfId="638" xr:uid="{00000000-0005-0000-0000-0000C7020000}"/>
    <cellStyle name="_개  거_토공(3지구)_토공(4지구)" xfId="639" xr:uid="{00000000-0005-0000-0000-0000C8020000}"/>
    <cellStyle name="_개  거_토공(3지구)_토공(4지구)_01토공" xfId="640" xr:uid="{00000000-0005-0000-0000-0000C9020000}"/>
    <cellStyle name="_개  거_토공(3지구)_토공(4지구)_01토공(A-)" xfId="641" xr:uid="{00000000-0005-0000-0000-0000CA020000}"/>
    <cellStyle name="_개  거_토공(3지구)_토공(4지구)_G-계산토공(관로)" xfId="650" xr:uid="{00000000-0005-0000-0000-0000D3020000}"/>
    <cellStyle name="_개  거_토공(3지구)_토공(4지구)_관로공-B" xfId="642" xr:uid="{00000000-0005-0000-0000-0000CB020000}"/>
    <cellStyle name="_개  거_토공(3지구)_토공(4지구)_토공(4지구)" xfId="643" xr:uid="{00000000-0005-0000-0000-0000CC020000}"/>
    <cellStyle name="_개  거_토공(3지구)_토공(4지구)_토공(4지구)_01토공" xfId="644" xr:uid="{00000000-0005-0000-0000-0000CD020000}"/>
    <cellStyle name="_개  거_토공(3지구)_토공(4지구)_토공(4지구)_01토공(A-)" xfId="645" xr:uid="{00000000-0005-0000-0000-0000CE020000}"/>
    <cellStyle name="_개  거_토공(3지구)_토공(4지구)_토공(4지구)_G-계산토공(관로)" xfId="648" xr:uid="{00000000-0005-0000-0000-0000D1020000}"/>
    <cellStyle name="_개  거_토공(3지구)_토공(4지구)_토공(4지구)_관로공-B" xfId="646" xr:uid="{00000000-0005-0000-0000-0000CF020000}"/>
    <cellStyle name="_개  거_토공(3지구)_토공(4지구)_토공(4지구)_토공-B" xfId="647" xr:uid="{00000000-0005-0000-0000-0000D0020000}"/>
    <cellStyle name="_개  거_토공(3지구)_토공(4지구)_토공-B" xfId="649" xr:uid="{00000000-0005-0000-0000-0000D2020000}"/>
    <cellStyle name="_개  거_토공(3지구)_토공-B" xfId="651" xr:uid="{00000000-0005-0000-0000-0000D4020000}"/>
    <cellStyle name="_개  거_토공(4지구)" xfId="653" xr:uid="{00000000-0005-0000-0000-0000D6020000}"/>
    <cellStyle name="_개  거_토공(4지구)_01토공" xfId="654" xr:uid="{00000000-0005-0000-0000-0000D7020000}"/>
    <cellStyle name="_개  거_토공(4지구)_01토공(A-)" xfId="655" xr:uid="{00000000-0005-0000-0000-0000D8020000}"/>
    <cellStyle name="_개  거_토공(4지구)_G-계산토공(관로)" xfId="688" xr:uid="{00000000-0005-0000-0000-0000F9020000}"/>
    <cellStyle name="_개  거_토공(4지구)_관로공-B" xfId="656" xr:uid="{00000000-0005-0000-0000-0000D9020000}"/>
    <cellStyle name="_개  거_토공(4지구)_토공(4지구)" xfId="657" xr:uid="{00000000-0005-0000-0000-0000DA020000}"/>
    <cellStyle name="_개  거_토공(4지구)_토공(4지구)_01토공" xfId="658" xr:uid="{00000000-0005-0000-0000-0000DB020000}"/>
    <cellStyle name="_개  거_토공(4지구)_토공(4지구)_01토공(A-)" xfId="659" xr:uid="{00000000-0005-0000-0000-0000DC020000}"/>
    <cellStyle name="_개  거_토공(4지구)_토공(4지구)_G-계산토공(관로)" xfId="686" xr:uid="{00000000-0005-0000-0000-0000F7020000}"/>
    <cellStyle name="_개  거_토공(4지구)_토공(4지구)_관로공-B" xfId="660" xr:uid="{00000000-0005-0000-0000-0000DD020000}"/>
    <cellStyle name="_개  거_토공(4지구)_토공(4지구)_토공(3지구)" xfId="661" xr:uid="{00000000-0005-0000-0000-0000DE020000}"/>
    <cellStyle name="_개  거_토공(4지구)_토공(4지구)_토공(3지구)_01토공" xfId="662" xr:uid="{00000000-0005-0000-0000-0000DF020000}"/>
    <cellStyle name="_개  거_토공(4지구)_토공(4지구)_토공(3지구)_01토공(A-)" xfId="663" xr:uid="{00000000-0005-0000-0000-0000E0020000}"/>
    <cellStyle name="_개  거_토공(4지구)_토공(4지구)_토공(3지구)_G-계산토공(관로)" xfId="678" xr:uid="{00000000-0005-0000-0000-0000EF020000}"/>
    <cellStyle name="_개  거_토공(4지구)_토공(4지구)_토공(3지구)_관로공-B" xfId="664" xr:uid="{00000000-0005-0000-0000-0000E1020000}"/>
    <cellStyle name="_개  거_토공(4지구)_토공(4지구)_토공(3지구)_토공(4지구)" xfId="665" xr:uid="{00000000-0005-0000-0000-0000E2020000}"/>
    <cellStyle name="_개  거_토공(4지구)_토공(4지구)_토공(3지구)_토공(4지구)_01토공" xfId="666" xr:uid="{00000000-0005-0000-0000-0000E3020000}"/>
    <cellStyle name="_개  거_토공(4지구)_토공(4지구)_토공(3지구)_토공(4지구)_01토공(A-)" xfId="667" xr:uid="{00000000-0005-0000-0000-0000E4020000}"/>
    <cellStyle name="_개  거_토공(4지구)_토공(4지구)_토공(3지구)_토공(4지구)_G-계산토공(관로)" xfId="676" xr:uid="{00000000-0005-0000-0000-0000ED020000}"/>
    <cellStyle name="_개  거_토공(4지구)_토공(4지구)_토공(3지구)_토공(4지구)_관로공-B" xfId="668" xr:uid="{00000000-0005-0000-0000-0000E5020000}"/>
    <cellStyle name="_개  거_토공(4지구)_토공(4지구)_토공(3지구)_토공(4지구)_토공(4지구)" xfId="669" xr:uid="{00000000-0005-0000-0000-0000E6020000}"/>
    <cellStyle name="_개  거_토공(4지구)_토공(4지구)_토공(3지구)_토공(4지구)_토공(4지구)_01토공" xfId="670" xr:uid="{00000000-0005-0000-0000-0000E7020000}"/>
    <cellStyle name="_개  거_토공(4지구)_토공(4지구)_토공(3지구)_토공(4지구)_토공(4지구)_01토공(A-)" xfId="671" xr:uid="{00000000-0005-0000-0000-0000E8020000}"/>
    <cellStyle name="_개  거_토공(4지구)_토공(4지구)_토공(3지구)_토공(4지구)_토공(4지구)_G-계산토공(관로)" xfId="674" xr:uid="{00000000-0005-0000-0000-0000EB020000}"/>
    <cellStyle name="_개  거_토공(4지구)_토공(4지구)_토공(3지구)_토공(4지구)_토공(4지구)_관로공-B" xfId="672" xr:uid="{00000000-0005-0000-0000-0000E9020000}"/>
    <cellStyle name="_개  거_토공(4지구)_토공(4지구)_토공(3지구)_토공(4지구)_토공(4지구)_토공-B" xfId="673" xr:uid="{00000000-0005-0000-0000-0000EA020000}"/>
    <cellStyle name="_개  거_토공(4지구)_토공(4지구)_토공(3지구)_토공(4지구)_토공-B" xfId="675" xr:uid="{00000000-0005-0000-0000-0000EC020000}"/>
    <cellStyle name="_개  거_토공(4지구)_토공(4지구)_토공(3지구)_토공-B" xfId="677" xr:uid="{00000000-0005-0000-0000-0000EE020000}"/>
    <cellStyle name="_개  거_토공(4지구)_토공(4지구)_토공(4지구)" xfId="679" xr:uid="{00000000-0005-0000-0000-0000F0020000}"/>
    <cellStyle name="_개  거_토공(4지구)_토공(4지구)_토공(4지구)_01토공" xfId="680" xr:uid="{00000000-0005-0000-0000-0000F1020000}"/>
    <cellStyle name="_개  거_토공(4지구)_토공(4지구)_토공(4지구)_01토공(A-)" xfId="681" xr:uid="{00000000-0005-0000-0000-0000F2020000}"/>
    <cellStyle name="_개  거_토공(4지구)_토공(4지구)_토공(4지구)_G-계산토공(관로)" xfId="684" xr:uid="{00000000-0005-0000-0000-0000F5020000}"/>
    <cellStyle name="_개  거_토공(4지구)_토공(4지구)_토공(4지구)_관로공-B" xfId="682" xr:uid="{00000000-0005-0000-0000-0000F3020000}"/>
    <cellStyle name="_개  거_토공(4지구)_토공(4지구)_토공(4지구)_토공-B" xfId="683" xr:uid="{00000000-0005-0000-0000-0000F4020000}"/>
    <cellStyle name="_개  거_토공(4지구)_토공(4지구)_토공-B" xfId="685" xr:uid="{00000000-0005-0000-0000-0000F6020000}"/>
    <cellStyle name="_개  거_토공(4지구)_토공-B" xfId="687" xr:uid="{00000000-0005-0000-0000-0000F8020000}"/>
    <cellStyle name="_개  거_토공-B" xfId="689" xr:uid="{00000000-0005-0000-0000-0000FA020000}"/>
    <cellStyle name="_견적결과" xfId="691" xr:uid="{00000000-0005-0000-0000-0000FC020000}"/>
    <cellStyle name="_견적결과_V. 단위수량" xfId="701" xr:uid="{00000000-0005-0000-0000-000006030000}"/>
    <cellStyle name="_견적결과_V.단위수량" xfId="702" xr:uid="{00000000-0005-0000-0000-000007030000}"/>
    <cellStyle name="_견적결과_선정안(삼산)" xfId="692" xr:uid="{00000000-0005-0000-0000-0000FD020000}"/>
    <cellStyle name="_견적결과_선정안(삼산)_V. 단위수량" xfId="693" xr:uid="{00000000-0005-0000-0000-0000FE020000}"/>
    <cellStyle name="_견적결과_선정안(삼산)_V.단위수량" xfId="694" xr:uid="{00000000-0005-0000-0000-0000FF020000}"/>
    <cellStyle name="_견적결과_추풍령" xfId="695" xr:uid="{00000000-0005-0000-0000-000000030000}"/>
    <cellStyle name="_견적결과_추풍령_V. 단위수량" xfId="696" xr:uid="{00000000-0005-0000-0000-000001030000}"/>
    <cellStyle name="_견적결과_추풍령_V.단위수량" xfId="697" xr:uid="{00000000-0005-0000-0000-000002030000}"/>
    <cellStyle name="_견적결과_추풍령-1" xfId="698" xr:uid="{00000000-0005-0000-0000-000003030000}"/>
    <cellStyle name="_견적결과_추풍령-1_V. 단위수량" xfId="699" xr:uid="{00000000-0005-0000-0000-000004030000}"/>
    <cellStyle name="_견적결과_추풍령-1_V.단위수량" xfId="700" xr:uid="{00000000-0005-0000-0000-000005030000}"/>
    <cellStyle name="_견적조건" xfId="703" xr:uid="{00000000-0005-0000-0000-000008030000}"/>
    <cellStyle name="_견적조건_V. 단위수량" xfId="713" xr:uid="{00000000-0005-0000-0000-000012030000}"/>
    <cellStyle name="_견적조건_V.단위수량" xfId="714" xr:uid="{00000000-0005-0000-0000-000013030000}"/>
    <cellStyle name="_견적조건_선정안(삼산)" xfId="704" xr:uid="{00000000-0005-0000-0000-000009030000}"/>
    <cellStyle name="_견적조건_선정안(삼산)_V. 단위수량" xfId="705" xr:uid="{00000000-0005-0000-0000-00000A030000}"/>
    <cellStyle name="_견적조건_선정안(삼산)_V.단위수량" xfId="706" xr:uid="{00000000-0005-0000-0000-00000B030000}"/>
    <cellStyle name="_견적조건_추풍령" xfId="707" xr:uid="{00000000-0005-0000-0000-00000C030000}"/>
    <cellStyle name="_견적조건_추풍령_V. 단위수량" xfId="708" xr:uid="{00000000-0005-0000-0000-00000D030000}"/>
    <cellStyle name="_견적조건_추풍령_V.단위수량" xfId="709" xr:uid="{00000000-0005-0000-0000-00000E030000}"/>
    <cellStyle name="_견적조건_추풍령-1" xfId="710" xr:uid="{00000000-0005-0000-0000-00000F030000}"/>
    <cellStyle name="_견적조건_추풍령-1_V. 단위수량" xfId="711" xr:uid="{00000000-0005-0000-0000-000010030000}"/>
    <cellStyle name="_견적조건_추풍령-1_V.단위수량" xfId="712" xr:uid="{00000000-0005-0000-0000-000011030000}"/>
    <cellStyle name="_경보국설계서(철관주2003.1.30최종)" xfId="715" xr:uid="{00000000-0005-0000-0000-000014030000}"/>
    <cellStyle name="_경보국설계서(철관주2003.1.30최종)_수량산출서(2003.4.1)" xfId="716" xr:uid="{00000000-0005-0000-0000-000015030000}"/>
    <cellStyle name="_경보국설계서(철관주2003.1.30최종)_영천댐수량산출" xfId="717" xr:uid="{00000000-0005-0000-0000-000016030000}"/>
    <cellStyle name="_경보국설계서(철관주2003.1.30최종)_영천댐수량산출_수량산출서(2003.4.1)" xfId="718" xr:uid="{00000000-0005-0000-0000-000017030000}"/>
    <cellStyle name="_공사비비교표(이토변실)" xfId="3530" xr:uid="{00000000-0005-0000-0000-000018030000}"/>
    <cellStyle name="_관로공-B" xfId="719" xr:uid="{00000000-0005-0000-0000-000019030000}"/>
    <cellStyle name="_광동댐전기내역서-1" xfId="720" xr:uid="{00000000-0005-0000-0000-00001A030000}"/>
    <cellStyle name="_광양항추정원가" xfId="3531" xr:uid="{00000000-0005-0000-0000-00001B030000}"/>
    <cellStyle name="_광혁" xfId="3532" xr:uid="{00000000-0005-0000-0000-00001C030000}"/>
    <cellStyle name="_교각수량_1009" xfId="3533" xr:uid="{00000000-0005-0000-0000-00001D030000}"/>
    <cellStyle name="_교각수량_1009_003 봉림교(교각수량)" xfId="3534" xr:uid="{00000000-0005-0000-0000-00001E030000}"/>
    <cellStyle name="_교각수량_1009_003 봉림교(교각수량)_003 봉림교(교각수량)" xfId="3535" xr:uid="{00000000-0005-0000-0000-00001F030000}"/>
    <cellStyle name="_구조물공1" xfId="3536" xr:uid="{00000000-0005-0000-0000-000020030000}"/>
    <cellStyle name="_금산제수량(70m)" xfId="721" xr:uid="{00000000-0005-0000-0000-000021030000}"/>
    <cellStyle name="_금산제수량(70m)_01토공" xfId="722" xr:uid="{00000000-0005-0000-0000-000022030000}"/>
    <cellStyle name="_금산제수량(70m)_01토공(A-)" xfId="723" xr:uid="{00000000-0005-0000-0000-000023030000}"/>
    <cellStyle name="_금산제수량(70m)_G-계산토공(관로)" xfId="780" xr:uid="{00000000-0005-0000-0000-00005C030000}"/>
    <cellStyle name="_금산제수량(70m)_관로공-B" xfId="724" xr:uid="{00000000-0005-0000-0000-000024030000}"/>
    <cellStyle name="_금산제수량(70m)_토공(3지구)" xfId="725" xr:uid="{00000000-0005-0000-0000-000025030000}"/>
    <cellStyle name="_금산제수량(70m)_토공(3지구)_01토공" xfId="726" xr:uid="{00000000-0005-0000-0000-000026030000}"/>
    <cellStyle name="_금산제수량(70m)_토공(3지구)_01토공(A-)" xfId="727" xr:uid="{00000000-0005-0000-0000-000027030000}"/>
    <cellStyle name="_금산제수량(70m)_토공(3지구)_G-계산토공(관로)" xfId="742" xr:uid="{00000000-0005-0000-0000-000036030000}"/>
    <cellStyle name="_금산제수량(70m)_토공(3지구)_관로공-B" xfId="728" xr:uid="{00000000-0005-0000-0000-000028030000}"/>
    <cellStyle name="_금산제수량(70m)_토공(3지구)_토공(4지구)" xfId="729" xr:uid="{00000000-0005-0000-0000-000029030000}"/>
    <cellStyle name="_금산제수량(70m)_토공(3지구)_토공(4지구)_01토공" xfId="730" xr:uid="{00000000-0005-0000-0000-00002A030000}"/>
    <cellStyle name="_금산제수량(70m)_토공(3지구)_토공(4지구)_01토공(A-)" xfId="731" xr:uid="{00000000-0005-0000-0000-00002B030000}"/>
    <cellStyle name="_금산제수량(70m)_토공(3지구)_토공(4지구)_G-계산토공(관로)" xfId="740" xr:uid="{00000000-0005-0000-0000-000034030000}"/>
    <cellStyle name="_금산제수량(70m)_토공(3지구)_토공(4지구)_관로공-B" xfId="732" xr:uid="{00000000-0005-0000-0000-00002C030000}"/>
    <cellStyle name="_금산제수량(70m)_토공(3지구)_토공(4지구)_토공(4지구)" xfId="733" xr:uid="{00000000-0005-0000-0000-00002D030000}"/>
    <cellStyle name="_금산제수량(70m)_토공(3지구)_토공(4지구)_토공(4지구)_01토공" xfId="734" xr:uid="{00000000-0005-0000-0000-00002E030000}"/>
    <cellStyle name="_금산제수량(70m)_토공(3지구)_토공(4지구)_토공(4지구)_01토공(A-)" xfId="735" xr:uid="{00000000-0005-0000-0000-00002F030000}"/>
    <cellStyle name="_금산제수량(70m)_토공(3지구)_토공(4지구)_토공(4지구)_G-계산토공(관로)" xfId="738" xr:uid="{00000000-0005-0000-0000-000032030000}"/>
    <cellStyle name="_금산제수량(70m)_토공(3지구)_토공(4지구)_토공(4지구)_관로공-B" xfId="736" xr:uid="{00000000-0005-0000-0000-000030030000}"/>
    <cellStyle name="_금산제수량(70m)_토공(3지구)_토공(4지구)_토공(4지구)_토공-B" xfId="737" xr:uid="{00000000-0005-0000-0000-000031030000}"/>
    <cellStyle name="_금산제수량(70m)_토공(3지구)_토공(4지구)_토공-B" xfId="739" xr:uid="{00000000-0005-0000-0000-000033030000}"/>
    <cellStyle name="_금산제수량(70m)_토공(3지구)_토공-B" xfId="741" xr:uid="{00000000-0005-0000-0000-000035030000}"/>
    <cellStyle name="_금산제수량(70m)_토공(4지구)" xfId="743" xr:uid="{00000000-0005-0000-0000-000037030000}"/>
    <cellStyle name="_금산제수량(70m)_토공(4지구)_01토공" xfId="744" xr:uid="{00000000-0005-0000-0000-000038030000}"/>
    <cellStyle name="_금산제수량(70m)_토공(4지구)_01토공(A-)" xfId="745" xr:uid="{00000000-0005-0000-0000-000039030000}"/>
    <cellStyle name="_금산제수량(70m)_토공(4지구)_G-계산토공(관로)" xfId="778" xr:uid="{00000000-0005-0000-0000-00005A030000}"/>
    <cellStyle name="_금산제수량(70m)_토공(4지구)_관로공-B" xfId="746" xr:uid="{00000000-0005-0000-0000-00003A030000}"/>
    <cellStyle name="_금산제수량(70m)_토공(4지구)_토공(4지구)" xfId="747" xr:uid="{00000000-0005-0000-0000-00003B030000}"/>
    <cellStyle name="_금산제수량(70m)_토공(4지구)_토공(4지구)_01토공" xfId="748" xr:uid="{00000000-0005-0000-0000-00003C030000}"/>
    <cellStyle name="_금산제수량(70m)_토공(4지구)_토공(4지구)_01토공(A-)" xfId="749" xr:uid="{00000000-0005-0000-0000-00003D030000}"/>
    <cellStyle name="_금산제수량(70m)_토공(4지구)_토공(4지구)_G-계산토공(관로)" xfId="776" xr:uid="{00000000-0005-0000-0000-000058030000}"/>
    <cellStyle name="_금산제수량(70m)_토공(4지구)_토공(4지구)_관로공-B" xfId="750" xr:uid="{00000000-0005-0000-0000-00003E030000}"/>
    <cellStyle name="_금산제수량(70m)_토공(4지구)_토공(4지구)_토공(3지구)" xfId="751" xr:uid="{00000000-0005-0000-0000-00003F030000}"/>
    <cellStyle name="_금산제수량(70m)_토공(4지구)_토공(4지구)_토공(3지구)_01토공" xfId="752" xr:uid="{00000000-0005-0000-0000-000040030000}"/>
    <cellStyle name="_금산제수량(70m)_토공(4지구)_토공(4지구)_토공(3지구)_01토공(A-)" xfId="753" xr:uid="{00000000-0005-0000-0000-000041030000}"/>
    <cellStyle name="_금산제수량(70m)_토공(4지구)_토공(4지구)_토공(3지구)_G-계산토공(관로)" xfId="768" xr:uid="{00000000-0005-0000-0000-000050030000}"/>
    <cellStyle name="_금산제수량(70m)_토공(4지구)_토공(4지구)_토공(3지구)_관로공-B" xfId="754" xr:uid="{00000000-0005-0000-0000-000042030000}"/>
    <cellStyle name="_금산제수량(70m)_토공(4지구)_토공(4지구)_토공(3지구)_토공(4지구)" xfId="755" xr:uid="{00000000-0005-0000-0000-000043030000}"/>
    <cellStyle name="_금산제수량(70m)_토공(4지구)_토공(4지구)_토공(3지구)_토공(4지구)_01토공" xfId="756" xr:uid="{00000000-0005-0000-0000-000044030000}"/>
    <cellStyle name="_금산제수량(70m)_토공(4지구)_토공(4지구)_토공(3지구)_토공(4지구)_01토공(A-)" xfId="757" xr:uid="{00000000-0005-0000-0000-000045030000}"/>
    <cellStyle name="_금산제수량(70m)_토공(4지구)_토공(4지구)_토공(3지구)_토공(4지구)_G-계산토공(관로)" xfId="766" xr:uid="{00000000-0005-0000-0000-00004E030000}"/>
    <cellStyle name="_금산제수량(70m)_토공(4지구)_토공(4지구)_토공(3지구)_토공(4지구)_관로공-B" xfId="758" xr:uid="{00000000-0005-0000-0000-000046030000}"/>
    <cellStyle name="_금산제수량(70m)_토공(4지구)_토공(4지구)_토공(3지구)_토공(4지구)_토공(4지구)" xfId="759" xr:uid="{00000000-0005-0000-0000-000047030000}"/>
    <cellStyle name="_금산제수량(70m)_토공(4지구)_토공(4지구)_토공(3지구)_토공(4지구)_토공(4지구)_01토공" xfId="760" xr:uid="{00000000-0005-0000-0000-000048030000}"/>
    <cellStyle name="_금산제수량(70m)_토공(4지구)_토공(4지구)_토공(3지구)_토공(4지구)_토공(4지구)_01토공(A-)" xfId="761" xr:uid="{00000000-0005-0000-0000-000049030000}"/>
    <cellStyle name="_금산제수량(70m)_토공(4지구)_토공(4지구)_토공(3지구)_토공(4지구)_토공(4지구)_G-계산토공(관로)" xfId="764" xr:uid="{00000000-0005-0000-0000-00004C030000}"/>
    <cellStyle name="_금산제수량(70m)_토공(4지구)_토공(4지구)_토공(3지구)_토공(4지구)_토공(4지구)_관로공-B" xfId="762" xr:uid="{00000000-0005-0000-0000-00004A030000}"/>
    <cellStyle name="_금산제수량(70m)_토공(4지구)_토공(4지구)_토공(3지구)_토공(4지구)_토공(4지구)_토공-B" xfId="763" xr:uid="{00000000-0005-0000-0000-00004B030000}"/>
    <cellStyle name="_금산제수량(70m)_토공(4지구)_토공(4지구)_토공(3지구)_토공(4지구)_토공-B" xfId="765" xr:uid="{00000000-0005-0000-0000-00004D030000}"/>
    <cellStyle name="_금산제수량(70m)_토공(4지구)_토공(4지구)_토공(3지구)_토공-B" xfId="767" xr:uid="{00000000-0005-0000-0000-00004F030000}"/>
    <cellStyle name="_금산제수량(70m)_토공(4지구)_토공(4지구)_토공(4지구)" xfId="769" xr:uid="{00000000-0005-0000-0000-000051030000}"/>
    <cellStyle name="_금산제수량(70m)_토공(4지구)_토공(4지구)_토공(4지구)_01토공" xfId="770" xr:uid="{00000000-0005-0000-0000-000052030000}"/>
    <cellStyle name="_금산제수량(70m)_토공(4지구)_토공(4지구)_토공(4지구)_01토공(A-)" xfId="771" xr:uid="{00000000-0005-0000-0000-000053030000}"/>
    <cellStyle name="_금산제수량(70m)_토공(4지구)_토공(4지구)_토공(4지구)_G-계산토공(관로)" xfId="774" xr:uid="{00000000-0005-0000-0000-000056030000}"/>
    <cellStyle name="_금산제수량(70m)_토공(4지구)_토공(4지구)_토공(4지구)_관로공-B" xfId="772" xr:uid="{00000000-0005-0000-0000-000054030000}"/>
    <cellStyle name="_금산제수량(70m)_토공(4지구)_토공(4지구)_토공(4지구)_토공-B" xfId="773" xr:uid="{00000000-0005-0000-0000-000055030000}"/>
    <cellStyle name="_금산제수량(70m)_토공(4지구)_토공(4지구)_토공-B" xfId="775" xr:uid="{00000000-0005-0000-0000-000057030000}"/>
    <cellStyle name="_금산제수량(70m)_토공(4지구)_토공-B" xfId="777" xr:uid="{00000000-0005-0000-0000-000059030000}"/>
    <cellStyle name="_금산제수량(70m)_토공-B" xfId="779" xr:uid="{00000000-0005-0000-0000-00005B030000}"/>
    <cellStyle name="_금산제수량(전체최종)" xfId="781" xr:uid="{00000000-0005-0000-0000-00005D030000}"/>
    <cellStyle name="_금산제수량(전체최종)_01토공" xfId="782" xr:uid="{00000000-0005-0000-0000-00005E030000}"/>
    <cellStyle name="_금산제수량(전체최종)_01토공(A-)" xfId="783" xr:uid="{00000000-0005-0000-0000-00005F030000}"/>
    <cellStyle name="_금산제수량(전체최종)_G-계산토공(관로)" xfId="840" xr:uid="{00000000-0005-0000-0000-000098030000}"/>
    <cellStyle name="_금산제수량(전체최종)_관로공-B" xfId="784" xr:uid="{00000000-0005-0000-0000-000060030000}"/>
    <cellStyle name="_금산제수량(전체최종)_토공(3지구)" xfId="785" xr:uid="{00000000-0005-0000-0000-000061030000}"/>
    <cellStyle name="_금산제수량(전체최종)_토공(3지구)_01토공" xfId="786" xr:uid="{00000000-0005-0000-0000-000062030000}"/>
    <cellStyle name="_금산제수량(전체최종)_토공(3지구)_01토공(A-)" xfId="787" xr:uid="{00000000-0005-0000-0000-000063030000}"/>
    <cellStyle name="_금산제수량(전체최종)_토공(3지구)_G-계산토공(관로)" xfId="802" xr:uid="{00000000-0005-0000-0000-000072030000}"/>
    <cellStyle name="_금산제수량(전체최종)_토공(3지구)_관로공-B" xfId="788" xr:uid="{00000000-0005-0000-0000-000064030000}"/>
    <cellStyle name="_금산제수량(전체최종)_토공(3지구)_토공(4지구)" xfId="789" xr:uid="{00000000-0005-0000-0000-000065030000}"/>
    <cellStyle name="_금산제수량(전체최종)_토공(3지구)_토공(4지구)_01토공" xfId="790" xr:uid="{00000000-0005-0000-0000-000066030000}"/>
    <cellStyle name="_금산제수량(전체최종)_토공(3지구)_토공(4지구)_01토공(A-)" xfId="791" xr:uid="{00000000-0005-0000-0000-000067030000}"/>
    <cellStyle name="_금산제수량(전체최종)_토공(3지구)_토공(4지구)_G-계산토공(관로)" xfId="800" xr:uid="{00000000-0005-0000-0000-000070030000}"/>
    <cellStyle name="_금산제수량(전체최종)_토공(3지구)_토공(4지구)_관로공-B" xfId="792" xr:uid="{00000000-0005-0000-0000-000068030000}"/>
    <cellStyle name="_금산제수량(전체최종)_토공(3지구)_토공(4지구)_토공(4지구)" xfId="793" xr:uid="{00000000-0005-0000-0000-000069030000}"/>
    <cellStyle name="_금산제수량(전체최종)_토공(3지구)_토공(4지구)_토공(4지구)_01토공" xfId="794" xr:uid="{00000000-0005-0000-0000-00006A030000}"/>
    <cellStyle name="_금산제수량(전체최종)_토공(3지구)_토공(4지구)_토공(4지구)_01토공(A-)" xfId="795" xr:uid="{00000000-0005-0000-0000-00006B030000}"/>
    <cellStyle name="_금산제수량(전체최종)_토공(3지구)_토공(4지구)_토공(4지구)_G-계산토공(관로)" xfId="798" xr:uid="{00000000-0005-0000-0000-00006E030000}"/>
    <cellStyle name="_금산제수량(전체최종)_토공(3지구)_토공(4지구)_토공(4지구)_관로공-B" xfId="796" xr:uid="{00000000-0005-0000-0000-00006C030000}"/>
    <cellStyle name="_금산제수량(전체최종)_토공(3지구)_토공(4지구)_토공(4지구)_토공-B" xfId="797" xr:uid="{00000000-0005-0000-0000-00006D030000}"/>
    <cellStyle name="_금산제수량(전체최종)_토공(3지구)_토공(4지구)_토공-B" xfId="799" xr:uid="{00000000-0005-0000-0000-00006F030000}"/>
    <cellStyle name="_금산제수량(전체최종)_토공(3지구)_토공-B" xfId="801" xr:uid="{00000000-0005-0000-0000-000071030000}"/>
    <cellStyle name="_금산제수량(전체최종)_토공(4지구)" xfId="803" xr:uid="{00000000-0005-0000-0000-000073030000}"/>
    <cellStyle name="_금산제수량(전체최종)_토공(4지구)_01토공" xfId="804" xr:uid="{00000000-0005-0000-0000-000074030000}"/>
    <cellStyle name="_금산제수량(전체최종)_토공(4지구)_01토공(A-)" xfId="805" xr:uid="{00000000-0005-0000-0000-000075030000}"/>
    <cellStyle name="_금산제수량(전체최종)_토공(4지구)_G-계산토공(관로)" xfId="838" xr:uid="{00000000-0005-0000-0000-000096030000}"/>
    <cellStyle name="_금산제수량(전체최종)_토공(4지구)_관로공-B" xfId="806" xr:uid="{00000000-0005-0000-0000-000076030000}"/>
    <cellStyle name="_금산제수량(전체최종)_토공(4지구)_토공(4지구)" xfId="807" xr:uid="{00000000-0005-0000-0000-000077030000}"/>
    <cellStyle name="_금산제수량(전체최종)_토공(4지구)_토공(4지구)_01토공" xfId="808" xr:uid="{00000000-0005-0000-0000-000078030000}"/>
    <cellStyle name="_금산제수량(전체최종)_토공(4지구)_토공(4지구)_01토공(A-)" xfId="809" xr:uid="{00000000-0005-0000-0000-000079030000}"/>
    <cellStyle name="_금산제수량(전체최종)_토공(4지구)_토공(4지구)_G-계산토공(관로)" xfId="836" xr:uid="{00000000-0005-0000-0000-000094030000}"/>
    <cellStyle name="_금산제수량(전체최종)_토공(4지구)_토공(4지구)_관로공-B" xfId="810" xr:uid="{00000000-0005-0000-0000-00007A030000}"/>
    <cellStyle name="_금산제수량(전체최종)_토공(4지구)_토공(4지구)_토공(3지구)" xfId="811" xr:uid="{00000000-0005-0000-0000-00007B030000}"/>
    <cellStyle name="_금산제수량(전체최종)_토공(4지구)_토공(4지구)_토공(3지구)_01토공" xfId="812" xr:uid="{00000000-0005-0000-0000-00007C030000}"/>
    <cellStyle name="_금산제수량(전체최종)_토공(4지구)_토공(4지구)_토공(3지구)_01토공(A-)" xfId="813" xr:uid="{00000000-0005-0000-0000-00007D030000}"/>
    <cellStyle name="_금산제수량(전체최종)_토공(4지구)_토공(4지구)_토공(3지구)_G-계산토공(관로)" xfId="828" xr:uid="{00000000-0005-0000-0000-00008C030000}"/>
    <cellStyle name="_금산제수량(전체최종)_토공(4지구)_토공(4지구)_토공(3지구)_관로공-B" xfId="814" xr:uid="{00000000-0005-0000-0000-00007E030000}"/>
    <cellStyle name="_금산제수량(전체최종)_토공(4지구)_토공(4지구)_토공(3지구)_토공(4지구)" xfId="815" xr:uid="{00000000-0005-0000-0000-00007F030000}"/>
    <cellStyle name="_금산제수량(전체최종)_토공(4지구)_토공(4지구)_토공(3지구)_토공(4지구)_01토공" xfId="816" xr:uid="{00000000-0005-0000-0000-000080030000}"/>
    <cellStyle name="_금산제수량(전체최종)_토공(4지구)_토공(4지구)_토공(3지구)_토공(4지구)_01토공(A-)" xfId="817" xr:uid="{00000000-0005-0000-0000-000081030000}"/>
    <cellStyle name="_금산제수량(전체최종)_토공(4지구)_토공(4지구)_토공(3지구)_토공(4지구)_G-계산토공(관로)" xfId="826" xr:uid="{00000000-0005-0000-0000-00008A030000}"/>
    <cellStyle name="_금산제수량(전체최종)_토공(4지구)_토공(4지구)_토공(3지구)_토공(4지구)_관로공-B" xfId="818" xr:uid="{00000000-0005-0000-0000-000082030000}"/>
    <cellStyle name="_금산제수량(전체최종)_토공(4지구)_토공(4지구)_토공(3지구)_토공(4지구)_토공(4지구)" xfId="819" xr:uid="{00000000-0005-0000-0000-000083030000}"/>
    <cellStyle name="_금산제수량(전체최종)_토공(4지구)_토공(4지구)_토공(3지구)_토공(4지구)_토공(4지구)_01토공" xfId="820" xr:uid="{00000000-0005-0000-0000-000084030000}"/>
    <cellStyle name="_금산제수량(전체최종)_토공(4지구)_토공(4지구)_토공(3지구)_토공(4지구)_토공(4지구)_01토공(A-)" xfId="821" xr:uid="{00000000-0005-0000-0000-000085030000}"/>
    <cellStyle name="_금산제수량(전체최종)_토공(4지구)_토공(4지구)_토공(3지구)_토공(4지구)_토공(4지구)_G-계산토공(관로)" xfId="824" xr:uid="{00000000-0005-0000-0000-000088030000}"/>
    <cellStyle name="_금산제수량(전체최종)_토공(4지구)_토공(4지구)_토공(3지구)_토공(4지구)_토공(4지구)_관로공-B" xfId="822" xr:uid="{00000000-0005-0000-0000-000086030000}"/>
    <cellStyle name="_금산제수량(전체최종)_토공(4지구)_토공(4지구)_토공(3지구)_토공(4지구)_토공(4지구)_토공-B" xfId="823" xr:uid="{00000000-0005-0000-0000-000087030000}"/>
    <cellStyle name="_금산제수량(전체최종)_토공(4지구)_토공(4지구)_토공(3지구)_토공(4지구)_토공-B" xfId="825" xr:uid="{00000000-0005-0000-0000-000089030000}"/>
    <cellStyle name="_금산제수량(전체최종)_토공(4지구)_토공(4지구)_토공(3지구)_토공-B" xfId="827" xr:uid="{00000000-0005-0000-0000-00008B030000}"/>
    <cellStyle name="_금산제수량(전체최종)_토공(4지구)_토공(4지구)_토공(4지구)" xfId="829" xr:uid="{00000000-0005-0000-0000-00008D030000}"/>
    <cellStyle name="_금산제수량(전체최종)_토공(4지구)_토공(4지구)_토공(4지구)_01토공" xfId="830" xr:uid="{00000000-0005-0000-0000-00008E030000}"/>
    <cellStyle name="_금산제수량(전체최종)_토공(4지구)_토공(4지구)_토공(4지구)_01토공(A-)" xfId="831" xr:uid="{00000000-0005-0000-0000-00008F030000}"/>
    <cellStyle name="_금산제수량(전체최종)_토공(4지구)_토공(4지구)_토공(4지구)_G-계산토공(관로)" xfId="834" xr:uid="{00000000-0005-0000-0000-000092030000}"/>
    <cellStyle name="_금산제수량(전체최종)_토공(4지구)_토공(4지구)_토공(4지구)_관로공-B" xfId="832" xr:uid="{00000000-0005-0000-0000-000090030000}"/>
    <cellStyle name="_금산제수량(전체최종)_토공(4지구)_토공(4지구)_토공(4지구)_토공-B" xfId="833" xr:uid="{00000000-0005-0000-0000-000091030000}"/>
    <cellStyle name="_금산제수량(전체최종)_토공(4지구)_토공(4지구)_토공-B" xfId="835" xr:uid="{00000000-0005-0000-0000-000093030000}"/>
    <cellStyle name="_금산제수량(전체최종)_토공(4지구)_토공-B" xfId="837" xr:uid="{00000000-0005-0000-0000-000095030000}"/>
    <cellStyle name="_금산제수량(전체최종)_토공-B" xfId="839" xr:uid="{00000000-0005-0000-0000-000097030000}"/>
    <cellStyle name="_금산제수량산출서" xfId="841" xr:uid="{00000000-0005-0000-0000-000099030000}"/>
    <cellStyle name="_금산제수량산출서_01토공" xfId="842" xr:uid="{00000000-0005-0000-0000-00009A030000}"/>
    <cellStyle name="_금산제수량산출서_01토공(A-)" xfId="843" xr:uid="{00000000-0005-0000-0000-00009B030000}"/>
    <cellStyle name="_금산제수량산출서_G-계산토공(관로)" xfId="900" xr:uid="{00000000-0005-0000-0000-0000D4030000}"/>
    <cellStyle name="_금산제수량산출서_관로공-B" xfId="844" xr:uid="{00000000-0005-0000-0000-00009C030000}"/>
    <cellStyle name="_금산제수량산출서_토공(3지구)" xfId="845" xr:uid="{00000000-0005-0000-0000-00009D030000}"/>
    <cellStyle name="_금산제수량산출서_토공(3지구)_01토공" xfId="846" xr:uid="{00000000-0005-0000-0000-00009E030000}"/>
    <cellStyle name="_금산제수량산출서_토공(3지구)_01토공(A-)" xfId="847" xr:uid="{00000000-0005-0000-0000-00009F030000}"/>
    <cellStyle name="_금산제수량산출서_토공(3지구)_G-계산토공(관로)" xfId="862" xr:uid="{00000000-0005-0000-0000-0000AE030000}"/>
    <cellStyle name="_금산제수량산출서_토공(3지구)_관로공-B" xfId="848" xr:uid="{00000000-0005-0000-0000-0000A0030000}"/>
    <cellStyle name="_금산제수량산출서_토공(3지구)_토공(4지구)" xfId="849" xr:uid="{00000000-0005-0000-0000-0000A1030000}"/>
    <cellStyle name="_금산제수량산출서_토공(3지구)_토공(4지구)_01토공" xfId="850" xr:uid="{00000000-0005-0000-0000-0000A2030000}"/>
    <cellStyle name="_금산제수량산출서_토공(3지구)_토공(4지구)_01토공(A-)" xfId="851" xr:uid="{00000000-0005-0000-0000-0000A3030000}"/>
    <cellStyle name="_금산제수량산출서_토공(3지구)_토공(4지구)_G-계산토공(관로)" xfId="860" xr:uid="{00000000-0005-0000-0000-0000AC030000}"/>
    <cellStyle name="_금산제수량산출서_토공(3지구)_토공(4지구)_관로공-B" xfId="852" xr:uid="{00000000-0005-0000-0000-0000A4030000}"/>
    <cellStyle name="_금산제수량산출서_토공(3지구)_토공(4지구)_토공(4지구)" xfId="853" xr:uid="{00000000-0005-0000-0000-0000A5030000}"/>
    <cellStyle name="_금산제수량산출서_토공(3지구)_토공(4지구)_토공(4지구)_01토공" xfId="854" xr:uid="{00000000-0005-0000-0000-0000A6030000}"/>
    <cellStyle name="_금산제수량산출서_토공(3지구)_토공(4지구)_토공(4지구)_01토공(A-)" xfId="855" xr:uid="{00000000-0005-0000-0000-0000A7030000}"/>
    <cellStyle name="_금산제수량산출서_토공(3지구)_토공(4지구)_토공(4지구)_G-계산토공(관로)" xfId="858" xr:uid="{00000000-0005-0000-0000-0000AA030000}"/>
    <cellStyle name="_금산제수량산출서_토공(3지구)_토공(4지구)_토공(4지구)_관로공-B" xfId="856" xr:uid="{00000000-0005-0000-0000-0000A8030000}"/>
    <cellStyle name="_금산제수량산출서_토공(3지구)_토공(4지구)_토공(4지구)_토공-B" xfId="857" xr:uid="{00000000-0005-0000-0000-0000A9030000}"/>
    <cellStyle name="_금산제수량산출서_토공(3지구)_토공(4지구)_토공-B" xfId="859" xr:uid="{00000000-0005-0000-0000-0000AB030000}"/>
    <cellStyle name="_금산제수량산출서_토공(3지구)_토공-B" xfId="861" xr:uid="{00000000-0005-0000-0000-0000AD030000}"/>
    <cellStyle name="_금산제수량산출서_토공(4지구)" xfId="863" xr:uid="{00000000-0005-0000-0000-0000AF030000}"/>
    <cellStyle name="_금산제수량산출서_토공(4지구)_01토공" xfId="864" xr:uid="{00000000-0005-0000-0000-0000B0030000}"/>
    <cellStyle name="_금산제수량산출서_토공(4지구)_01토공(A-)" xfId="865" xr:uid="{00000000-0005-0000-0000-0000B1030000}"/>
    <cellStyle name="_금산제수량산출서_토공(4지구)_G-계산토공(관로)" xfId="898" xr:uid="{00000000-0005-0000-0000-0000D2030000}"/>
    <cellStyle name="_금산제수량산출서_토공(4지구)_관로공-B" xfId="866" xr:uid="{00000000-0005-0000-0000-0000B2030000}"/>
    <cellStyle name="_금산제수량산출서_토공(4지구)_토공(4지구)" xfId="867" xr:uid="{00000000-0005-0000-0000-0000B3030000}"/>
    <cellStyle name="_금산제수량산출서_토공(4지구)_토공(4지구)_01토공" xfId="868" xr:uid="{00000000-0005-0000-0000-0000B4030000}"/>
    <cellStyle name="_금산제수량산출서_토공(4지구)_토공(4지구)_01토공(A-)" xfId="869" xr:uid="{00000000-0005-0000-0000-0000B5030000}"/>
    <cellStyle name="_금산제수량산출서_토공(4지구)_토공(4지구)_G-계산토공(관로)" xfId="896" xr:uid="{00000000-0005-0000-0000-0000D0030000}"/>
    <cellStyle name="_금산제수량산출서_토공(4지구)_토공(4지구)_관로공-B" xfId="870" xr:uid="{00000000-0005-0000-0000-0000B6030000}"/>
    <cellStyle name="_금산제수량산출서_토공(4지구)_토공(4지구)_토공(3지구)" xfId="871" xr:uid="{00000000-0005-0000-0000-0000B7030000}"/>
    <cellStyle name="_금산제수량산출서_토공(4지구)_토공(4지구)_토공(3지구)_01토공" xfId="872" xr:uid="{00000000-0005-0000-0000-0000B8030000}"/>
    <cellStyle name="_금산제수량산출서_토공(4지구)_토공(4지구)_토공(3지구)_01토공(A-)" xfId="873" xr:uid="{00000000-0005-0000-0000-0000B9030000}"/>
    <cellStyle name="_금산제수량산출서_토공(4지구)_토공(4지구)_토공(3지구)_G-계산토공(관로)" xfId="888" xr:uid="{00000000-0005-0000-0000-0000C8030000}"/>
    <cellStyle name="_금산제수량산출서_토공(4지구)_토공(4지구)_토공(3지구)_관로공-B" xfId="874" xr:uid="{00000000-0005-0000-0000-0000BA030000}"/>
    <cellStyle name="_금산제수량산출서_토공(4지구)_토공(4지구)_토공(3지구)_토공(4지구)" xfId="875" xr:uid="{00000000-0005-0000-0000-0000BB030000}"/>
    <cellStyle name="_금산제수량산출서_토공(4지구)_토공(4지구)_토공(3지구)_토공(4지구)_01토공" xfId="876" xr:uid="{00000000-0005-0000-0000-0000BC030000}"/>
    <cellStyle name="_금산제수량산출서_토공(4지구)_토공(4지구)_토공(3지구)_토공(4지구)_01토공(A-)" xfId="877" xr:uid="{00000000-0005-0000-0000-0000BD030000}"/>
    <cellStyle name="_금산제수량산출서_토공(4지구)_토공(4지구)_토공(3지구)_토공(4지구)_G-계산토공(관로)" xfId="886" xr:uid="{00000000-0005-0000-0000-0000C6030000}"/>
    <cellStyle name="_금산제수량산출서_토공(4지구)_토공(4지구)_토공(3지구)_토공(4지구)_관로공-B" xfId="878" xr:uid="{00000000-0005-0000-0000-0000BE030000}"/>
    <cellStyle name="_금산제수량산출서_토공(4지구)_토공(4지구)_토공(3지구)_토공(4지구)_토공(4지구)" xfId="879" xr:uid="{00000000-0005-0000-0000-0000BF030000}"/>
    <cellStyle name="_금산제수량산출서_토공(4지구)_토공(4지구)_토공(3지구)_토공(4지구)_토공(4지구)_01토공" xfId="880" xr:uid="{00000000-0005-0000-0000-0000C0030000}"/>
    <cellStyle name="_금산제수량산출서_토공(4지구)_토공(4지구)_토공(3지구)_토공(4지구)_토공(4지구)_01토공(A-)" xfId="881" xr:uid="{00000000-0005-0000-0000-0000C1030000}"/>
    <cellStyle name="_금산제수량산출서_토공(4지구)_토공(4지구)_토공(3지구)_토공(4지구)_토공(4지구)_G-계산토공(관로)" xfId="884" xr:uid="{00000000-0005-0000-0000-0000C4030000}"/>
    <cellStyle name="_금산제수량산출서_토공(4지구)_토공(4지구)_토공(3지구)_토공(4지구)_토공(4지구)_관로공-B" xfId="882" xr:uid="{00000000-0005-0000-0000-0000C2030000}"/>
    <cellStyle name="_금산제수량산출서_토공(4지구)_토공(4지구)_토공(3지구)_토공(4지구)_토공(4지구)_토공-B" xfId="883" xr:uid="{00000000-0005-0000-0000-0000C3030000}"/>
    <cellStyle name="_금산제수량산출서_토공(4지구)_토공(4지구)_토공(3지구)_토공(4지구)_토공-B" xfId="885" xr:uid="{00000000-0005-0000-0000-0000C5030000}"/>
    <cellStyle name="_금산제수량산출서_토공(4지구)_토공(4지구)_토공(3지구)_토공-B" xfId="887" xr:uid="{00000000-0005-0000-0000-0000C7030000}"/>
    <cellStyle name="_금산제수량산출서_토공(4지구)_토공(4지구)_토공(4지구)" xfId="889" xr:uid="{00000000-0005-0000-0000-0000C9030000}"/>
    <cellStyle name="_금산제수량산출서_토공(4지구)_토공(4지구)_토공(4지구)_01토공" xfId="890" xr:uid="{00000000-0005-0000-0000-0000CA030000}"/>
    <cellStyle name="_금산제수량산출서_토공(4지구)_토공(4지구)_토공(4지구)_01토공(A-)" xfId="891" xr:uid="{00000000-0005-0000-0000-0000CB030000}"/>
    <cellStyle name="_금산제수량산출서_토공(4지구)_토공(4지구)_토공(4지구)_G-계산토공(관로)" xfId="894" xr:uid="{00000000-0005-0000-0000-0000CE030000}"/>
    <cellStyle name="_금산제수량산출서_토공(4지구)_토공(4지구)_토공(4지구)_관로공-B" xfId="892" xr:uid="{00000000-0005-0000-0000-0000CC030000}"/>
    <cellStyle name="_금산제수량산출서_토공(4지구)_토공(4지구)_토공(4지구)_토공-B" xfId="893" xr:uid="{00000000-0005-0000-0000-0000CD030000}"/>
    <cellStyle name="_금산제수량산출서_토공(4지구)_토공(4지구)_토공-B" xfId="895" xr:uid="{00000000-0005-0000-0000-0000CF030000}"/>
    <cellStyle name="_금산제수량산출서_토공(4지구)_토공-B" xfId="897" xr:uid="{00000000-0005-0000-0000-0000D1030000}"/>
    <cellStyle name="_금산제수량산출서_토공-B" xfId="899" xr:uid="{00000000-0005-0000-0000-0000D3030000}"/>
    <cellStyle name="_기존구조물관연결" xfId="901" xr:uid="{00000000-0005-0000-0000-0000D5030000}"/>
    <cellStyle name="_나주추정원가(토목)" xfId="3537" xr:uid="{00000000-0005-0000-0000-0000D6030000}"/>
    <cellStyle name="_내역서" xfId="3538" xr:uid="{00000000-0005-0000-0000-0000D7030000}"/>
    <cellStyle name="_단가표" xfId="3539" xr:uid="{00000000-0005-0000-0000-0000D8030000}"/>
    <cellStyle name="_단가표_01. 벽강관파일공사(최종)" xfId="3540" xr:uid="{00000000-0005-0000-0000-0000D9030000}"/>
    <cellStyle name="_단가표_01. 벽강관파일공사(최종)_01. 벽강관파일공사(최종)" xfId="3541" xr:uid="{00000000-0005-0000-0000-0000DA030000}"/>
    <cellStyle name="_단가표_03. 축도복개공사(2)" xfId="3542" xr:uid="{00000000-0005-0000-0000-0000DB030000}"/>
    <cellStyle name="_단가표_가교보강공사" xfId="3543" xr:uid="{00000000-0005-0000-0000-0000DC030000}"/>
    <cellStyle name="_단가표_설계내역(7.6)" xfId="3544" xr:uid="{00000000-0005-0000-0000-0000DD030000}"/>
    <cellStyle name="_단가표_수공안(7.6)" xfId="3545" xr:uid="{00000000-0005-0000-0000-0000DE030000}"/>
    <cellStyle name="_단가표_수정내역(유지도로낙찰율,04.12)설계반영용" xfId="3546" xr:uid="{00000000-0005-0000-0000-0000DF030000}"/>
    <cellStyle name="_단가표_야립홍보간판설계내역(최종)" xfId="3547" xr:uid="{00000000-0005-0000-0000-0000E0030000}"/>
    <cellStyle name="_단계천(수량)" xfId="902" xr:uid="{00000000-0005-0000-0000-0000E1030000}"/>
    <cellStyle name="_단계천(수량)_01토공" xfId="903" xr:uid="{00000000-0005-0000-0000-0000E2030000}"/>
    <cellStyle name="_단계천(수량)_01토공(A-)" xfId="904" xr:uid="{00000000-0005-0000-0000-0000E3030000}"/>
    <cellStyle name="_단계천(수량)_G-계산토공(관로)" xfId="961" xr:uid="{00000000-0005-0000-0000-00001C040000}"/>
    <cellStyle name="_단계천(수량)_관로공-B" xfId="905" xr:uid="{00000000-0005-0000-0000-0000E4030000}"/>
    <cellStyle name="_단계천(수량)_토공(3지구)" xfId="906" xr:uid="{00000000-0005-0000-0000-0000E5030000}"/>
    <cellStyle name="_단계천(수량)_토공(3지구)_01토공" xfId="907" xr:uid="{00000000-0005-0000-0000-0000E6030000}"/>
    <cellStyle name="_단계천(수량)_토공(3지구)_01토공(A-)" xfId="908" xr:uid="{00000000-0005-0000-0000-0000E7030000}"/>
    <cellStyle name="_단계천(수량)_토공(3지구)_G-계산토공(관로)" xfId="923" xr:uid="{00000000-0005-0000-0000-0000F6030000}"/>
    <cellStyle name="_단계천(수량)_토공(3지구)_관로공-B" xfId="909" xr:uid="{00000000-0005-0000-0000-0000E8030000}"/>
    <cellStyle name="_단계천(수량)_토공(3지구)_토공(4지구)" xfId="910" xr:uid="{00000000-0005-0000-0000-0000E9030000}"/>
    <cellStyle name="_단계천(수량)_토공(3지구)_토공(4지구)_01토공" xfId="911" xr:uid="{00000000-0005-0000-0000-0000EA030000}"/>
    <cellStyle name="_단계천(수량)_토공(3지구)_토공(4지구)_01토공(A-)" xfId="912" xr:uid="{00000000-0005-0000-0000-0000EB030000}"/>
    <cellStyle name="_단계천(수량)_토공(3지구)_토공(4지구)_G-계산토공(관로)" xfId="921" xr:uid="{00000000-0005-0000-0000-0000F4030000}"/>
    <cellStyle name="_단계천(수량)_토공(3지구)_토공(4지구)_관로공-B" xfId="913" xr:uid="{00000000-0005-0000-0000-0000EC030000}"/>
    <cellStyle name="_단계천(수량)_토공(3지구)_토공(4지구)_토공(4지구)" xfId="914" xr:uid="{00000000-0005-0000-0000-0000ED030000}"/>
    <cellStyle name="_단계천(수량)_토공(3지구)_토공(4지구)_토공(4지구)_01토공" xfId="915" xr:uid="{00000000-0005-0000-0000-0000EE030000}"/>
    <cellStyle name="_단계천(수량)_토공(3지구)_토공(4지구)_토공(4지구)_01토공(A-)" xfId="916" xr:uid="{00000000-0005-0000-0000-0000EF030000}"/>
    <cellStyle name="_단계천(수량)_토공(3지구)_토공(4지구)_토공(4지구)_G-계산토공(관로)" xfId="919" xr:uid="{00000000-0005-0000-0000-0000F2030000}"/>
    <cellStyle name="_단계천(수량)_토공(3지구)_토공(4지구)_토공(4지구)_관로공-B" xfId="917" xr:uid="{00000000-0005-0000-0000-0000F0030000}"/>
    <cellStyle name="_단계천(수량)_토공(3지구)_토공(4지구)_토공(4지구)_토공-B" xfId="918" xr:uid="{00000000-0005-0000-0000-0000F1030000}"/>
    <cellStyle name="_단계천(수량)_토공(3지구)_토공(4지구)_토공-B" xfId="920" xr:uid="{00000000-0005-0000-0000-0000F3030000}"/>
    <cellStyle name="_단계천(수량)_토공(3지구)_토공-B" xfId="922" xr:uid="{00000000-0005-0000-0000-0000F5030000}"/>
    <cellStyle name="_단계천(수량)_토공(4지구)" xfId="924" xr:uid="{00000000-0005-0000-0000-0000F7030000}"/>
    <cellStyle name="_단계천(수량)_토공(4지구)_01토공" xfId="925" xr:uid="{00000000-0005-0000-0000-0000F8030000}"/>
    <cellStyle name="_단계천(수량)_토공(4지구)_01토공(A-)" xfId="926" xr:uid="{00000000-0005-0000-0000-0000F9030000}"/>
    <cellStyle name="_단계천(수량)_토공(4지구)_G-계산토공(관로)" xfId="959" xr:uid="{00000000-0005-0000-0000-00001A040000}"/>
    <cellStyle name="_단계천(수량)_토공(4지구)_관로공-B" xfId="927" xr:uid="{00000000-0005-0000-0000-0000FA030000}"/>
    <cellStyle name="_단계천(수량)_토공(4지구)_토공(4지구)" xfId="928" xr:uid="{00000000-0005-0000-0000-0000FB030000}"/>
    <cellStyle name="_단계천(수량)_토공(4지구)_토공(4지구)_01토공" xfId="929" xr:uid="{00000000-0005-0000-0000-0000FC030000}"/>
    <cellStyle name="_단계천(수량)_토공(4지구)_토공(4지구)_01토공(A-)" xfId="930" xr:uid="{00000000-0005-0000-0000-0000FD030000}"/>
    <cellStyle name="_단계천(수량)_토공(4지구)_토공(4지구)_G-계산토공(관로)" xfId="957" xr:uid="{00000000-0005-0000-0000-000018040000}"/>
    <cellStyle name="_단계천(수량)_토공(4지구)_토공(4지구)_관로공-B" xfId="931" xr:uid="{00000000-0005-0000-0000-0000FE030000}"/>
    <cellStyle name="_단계천(수량)_토공(4지구)_토공(4지구)_토공(3지구)" xfId="932" xr:uid="{00000000-0005-0000-0000-0000FF030000}"/>
    <cellStyle name="_단계천(수량)_토공(4지구)_토공(4지구)_토공(3지구)_01토공" xfId="933" xr:uid="{00000000-0005-0000-0000-000000040000}"/>
    <cellStyle name="_단계천(수량)_토공(4지구)_토공(4지구)_토공(3지구)_01토공(A-)" xfId="934" xr:uid="{00000000-0005-0000-0000-000001040000}"/>
    <cellStyle name="_단계천(수량)_토공(4지구)_토공(4지구)_토공(3지구)_G-계산토공(관로)" xfId="949" xr:uid="{00000000-0005-0000-0000-000010040000}"/>
    <cellStyle name="_단계천(수량)_토공(4지구)_토공(4지구)_토공(3지구)_관로공-B" xfId="935" xr:uid="{00000000-0005-0000-0000-000002040000}"/>
    <cellStyle name="_단계천(수량)_토공(4지구)_토공(4지구)_토공(3지구)_토공(4지구)" xfId="936" xr:uid="{00000000-0005-0000-0000-000003040000}"/>
    <cellStyle name="_단계천(수량)_토공(4지구)_토공(4지구)_토공(3지구)_토공(4지구)_01토공" xfId="937" xr:uid="{00000000-0005-0000-0000-000004040000}"/>
    <cellStyle name="_단계천(수량)_토공(4지구)_토공(4지구)_토공(3지구)_토공(4지구)_01토공(A-)" xfId="938" xr:uid="{00000000-0005-0000-0000-000005040000}"/>
    <cellStyle name="_단계천(수량)_토공(4지구)_토공(4지구)_토공(3지구)_토공(4지구)_G-계산토공(관로)" xfId="947" xr:uid="{00000000-0005-0000-0000-00000E040000}"/>
    <cellStyle name="_단계천(수량)_토공(4지구)_토공(4지구)_토공(3지구)_토공(4지구)_관로공-B" xfId="939" xr:uid="{00000000-0005-0000-0000-000006040000}"/>
    <cellStyle name="_단계천(수량)_토공(4지구)_토공(4지구)_토공(3지구)_토공(4지구)_토공(4지구)" xfId="940" xr:uid="{00000000-0005-0000-0000-000007040000}"/>
    <cellStyle name="_단계천(수량)_토공(4지구)_토공(4지구)_토공(3지구)_토공(4지구)_토공(4지구)_01토공" xfId="941" xr:uid="{00000000-0005-0000-0000-000008040000}"/>
    <cellStyle name="_단계천(수량)_토공(4지구)_토공(4지구)_토공(3지구)_토공(4지구)_토공(4지구)_01토공(A-)" xfId="942" xr:uid="{00000000-0005-0000-0000-000009040000}"/>
    <cellStyle name="_단계천(수량)_토공(4지구)_토공(4지구)_토공(3지구)_토공(4지구)_토공(4지구)_G-계산토공(관로)" xfId="945" xr:uid="{00000000-0005-0000-0000-00000C040000}"/>
    <cellStyle name="_단계천(수량)_토공(4지구)_토공(4지구)_토공(3지구)_토공(4지구)_토공(4지구)_관로공-B" xfId="943" xr:uid="{00000000-0005-0000-0000-00000A040000}"/>
    <cellStyle name="_단계천(수량)_토공(4지구)_토공(4지구)_토공(3지구)_토공(4지구)_토공(4지구)_토공-B" xfId="944" xr:uid="{00000000-0005-0000-0000-00000B040000}"/>
    <cellStyle name="_단계천(수량)_토공(4지구)_토공(4지구)_토공(3지구)_토공(4지구)_토공-B" xfId="946" xr:uid="{00000000-0005-0000-0000-00000D040000}"/>
    <cellStyle name="_단계천(수량)_토공(4지구)_토공(4지구)_토공(3지구)_토공-B" xfId="948" xr:uid="{00000000-0005-0000-0000-00000F040000}"/>
    <cellStyle name="_단계천(수량)_토공(4지구)_토공(4지구)_토공(4지구)" xfId="950" xr:uid="{00000000-0005-0000-0000-000011040000}"/>
    <cellStyle name="_단계천(수량)_토공(4지구)_토공(4지구)_토공(4지구)_01토공" xfId="951" xr:uid="{00000000-0005-0000-0000-000012040000}"/>
    <cellStyle name="_단계천(수량)_토공(4지구)_토공(4지구)_토공(4지구)_01토공(A-)" xfId="952" xr:uid="{00000000-0005-0000-0000-000013040000}"/>
    <cellStyle name="_단계천(수량)_토공(4지구)_토공(4지구)_토공(4지구)_G-계산토공(관로)" xfId="955" xr:uid="{00000000-0005-0000-0000-000016040000}"/>
    <cellStyle name="_단계천(수량)_토공(4지구)_토공(4지구)_토공(4지구)_관로공-B" xfId="953" xr:uid="{00000000-0005-0000-0000-000014040000}"/>
    <cellStyle name="_단계천(수량)_토공(4지구)_토공(4지구)_토공(4지구)_토공-B" xfId="954" xr:uid="{00000000-0005-0000-0000-000015040000}"/>
    <cellStyle name="_단계천(수량)_토공(4지구)_토공(4지구)_토공-B" xfId="956" xr:uid="{00000000-0005-0000-0000-000017040000}"/>
    <cellStyle name="_단계천(수량)_토공(4지구)_토공-B" xfId="958" xr:uid="{00000000-0005-0000-0000-000019040000}"/>
    <cellStyle name="_단계천(수량)_토공-B" xfId="960" xr:uid="{00000000-0005-0000-0000-00001B040000}"/>
    <cellStyle name="_단위수량111" xfId="962" xr:uid="{00000000-0005-0000-0000-00001D040000}"/>
    <cellStyle name="_대곡내역서0329(전기)-기계설비금액확인" xfId="963" xr:uid="{00000000-0005-0000-0000-00001E040000}"/>
    <cellStyle name="_도곡주공" xfId="3548" xr:uid="{00000000-0005-0000-0000-00001F040000}"/>
    <cellStyle name="_도곡주공_1" xfId="3549" xr:uid="{00000000-0005-0000-0000-000020040000}"/>
    <cellStyle name="_도곡주공v95" xfId="3550" xr:uid="{00000000-0005-0000-0000-000021040000}"/>
    <cellStyle name="_도곡주공v95_1" xfId="3551" xr:uid="{00000000-0005-0000-0000-000022040000}"/>
    <cellStyle name="_도일사거리내역서" xfId="3552" xr:uid="{00000000-0005-0000-0000-000023040000}"/>
    <cellStyle name="_도일사거리내역서_01. 벽강관파일공사(최종)" xfId="3553" xr:uid="{00000000-0005-0000-0000-000024040000}"/>
    <cellStyle name="_도일사거리내역서_01. 벽강관파일공사(최종)_01. 벽강관파일공사(최종)" xfId="3554" xr:uid="{00000000-0005-0000-0000-000025040000}"/>
    <cellStyle name="_도일사거리내역서_03. 축도복개공사(2)" xfId="3555" xr:uid="{00000000-0005-0000-0000-000026040000}"/>
    <cellStyle name="_도일사거리내역서_가교보강공사" xfId="3556" xr:uid="{00000000-0005-0000-0000-000027040000}"/>
    <cellStyle name="_도일사거리내역서_설계내역(7.6)" xfId="3557" xr:uid="{00000000-0005-0000-0000-000028040000}"/>
    <cellStyle name="_도일사거리내역서_수공안(7.6)" xfId="3558" xr:uid="{00000000-0005-0000-0000-000029040000}"/>
    <cellStyle name="_도일사거리내역서_수정내역(유지도로낙찰율,04.12)설계반영용" xfId="3559" xr:uid="{00000000-0005-0000-0000-00002A040000}"/>
    <cellStyle name="_도일사거리내역서_야립홍보간판설계내역(최종)" xfId="3560" xr:uid="{00000000-0005-0000-0000-00002B040000}"/>
    <cellStyle name="_마산-우매" xfId="3561" xr:uid="{00000000-0005-0000-0000-00002C040000}"/>
    <cellStyle name="_미일실행" xfId="3562" xr:uid="{00000000-0005-0000-0000-00002D040000}"/>
    <cellStyle name="_방아머리 추가조경공사(족구장포함)" xfId="3563" xr:uid="{00000000-0005-0000-0000-00002E040000}"/>
    <cellStyle name="_배수공2" xfId="3564" xr:uid="{00000000-0005-0000-0000-00002F040000}"/>
    <cellStyle name="_배수공집계" xfId="964" xr:uid="{00000000-0005-0000-0000-000030040000}"/>
    <cellStyle name="_배수공집계_01토공" xfId="965" xr:uid="{00000000-0005-0000-0000-000031040000}"/>
    <cellStyle name="_배수공집계_01토공(A-)" xfId="966" xr:uid="{00000000-0005-0000-0000-000032040000}"/>
    <cellStyle name="_배수공집계_G-계산토공(관로)" xfId="1023" xr:uid="{00000000-0005-0000-0000-00006B040000}"/>
    <cellStyle name="_배수공집계_관로공-B" xfId="967" xr:uid="{00000000-0005-0000-0000-000033040000}"/>
    <cellStyle name="_배수공집계_토공(3지구)" xfId="968" xr:uid="{00000000-0005-0000-0000-000034040000}"/>
    <cellStyle name="_배수공집계_토공(3지구)_01토공" xfId="969" xr:uid="{00000000-0005-0000-0000-000035040000}"/>
    <cellStyle name="_배수공집계_토공(3지구)_01토공(A-)" xfId="970" xr:uid="{00000000-0005-0000-0000-000036040000}"/>
    <cellStyle name="_배수공집계_토공(3지구)_G-계산토공(관로)" xfId="985" xr:uid="{00000000-0005-0000-0000-000045040000}"/>
    <cellStyle name="_배수공집계_토공(3지구)_관로공-B" xfId="971" xr:uid="{00000000-0005-0000-0000-000037040000}"/>
    <cellStyle name="_배수공집계_토공(3지구)_토공(4지구)" xfId="972" xr:uid="{00000000-0005-0000-0000-000038040000}"/>
    <cellStyle name="_배수공집계_토공(3지구)_토공(4지구)_01토공" xfId="973" xr:uid="{00000000-0005-0000-0000-000039040000}"/>
    <cellStyle name="_배수공집계_토공(3지구)_토공(4지구)_01토공(A-)" xfId="974" xr:uid="{00000000-0005-0000-0000-00003A040000}"/>
    <cellStyle name="_배수공집계_토공(3지구)_토공(4지구)_G-계산토공(관로)" xfId="983" xr:uid="{00000000-0005-0000-0000-000043040000}"/>
    <cellStyle name="_배수공집계_토공(3지구)_토공(4지구)_관로공-B" xfId="975" xr:uid="{00000000-0005-0000-0000-00003B040000}"/>
    <cellStyle name="_배수공집계_토공(3지구)_토공(4지구)_토공(4지구)" xfId="976" xr:uid="{00000000-0005-0000-0000-00003C040000}"/>
    <cellStyle name="_배수공집계_토공(3지구)_토공(4지구)_토공(4지구)_01토공" xfId="977" xr:uid="{00000000-0005-0000-0000-00003D040000}"/>
    <cellStyle name="_배수공집계_토공(3지구)_토공(4지구)_토공(4지구)_01토공(A-)" xfId="978" xr:uid="{00000000-0005-0000-0000-00003E040000}"/>
    <cellStyle name="_배수공집계_토공(3지구)_토공(4지구)_토공(4지구)_G-계산토공(관로)" xfId="981" xr:uid="{00000000-0005-0000-0000-000041040000}"/>
    <cellStyle name="_배수공집계_토공(3지구)_토공(4지구)_토공(4지구)_관로공-B" xfId="979" xr:uid="{00000000-0005-0000-0000-00003F040000}"/>
    <cellStyle name="_배수공집계_토공(3지구)_토공(4지구)_토공(4지구)_토공-B" xfId="980" xr:uid="{00000000-0005-0000-0000-000040040000}"/>
    <cellStyle name="_배수공집계_토공(3지구)_토공(4지구)_토공-B" xfId="982" xr:uid="{00000000-0005-0000-0000-000042040000}"/>
    <cellStyle name="_배수공집계_토공(3지구)_토공-B" xfId="984" xr:uid="{00000000-0005-0000-0000-000044040000}"/>
    <cellStyle name="_배수공집계_토공(4지구)" xfId="986" xr:uid="{00000000-0005-0000-0000-000046040000}"/>
    <cellStyle name="_배수공집계_토공(4지구)_01토공" xfId="987" xr:uid="{00000000-0005-0000-0000-000047040000}"/>
    <cellStyle name="_배수공집계_토공(4지구)_01토공(A-)" xfId="988" xr:uid="{00000000-0005-0000-0000-000048040000}"/>
    <cellStyle name="_배수공집계_토공(4지구)_G-계산토공(관로)" xfId="1021" xr:uid="{00000000-0005-0000-0000-000069040000}"/>
    <cellStyle name="_배수공집계_토공(4지구)_관로공-B" xfId="989" xr:uid="{00000000-0005-0000-0000-000049040000}"/>
    <cellStyle name="_배수공집계_토공(4지구)_토공(4지구)" xfId="990" xr:uid="{00000000-0005-0000-0000-00004A040000}"/>
    <cellStyle name="_배수공집계_토공(4지구)_토공(4지구)_01토공" xfId="991" xr:uid="{00000000-0005-0000-0000-00004B040000}"/>
    <cellStyle name="_배수공집계_토공(4지구)_토공(4지구)_01토공(A-)" xfId="992" xr:uid="{00000000-0005-0000-0000-00004C040000}"/>
    <cellStyle name="_배수공집계_토공(4지구)_토공(4지구)_G-계산토공(관로)" xfId="1019" xr:uid="{00000000-0005-0000-0000-000067040000}"/>
    <cellStyle name="_배수공집계_토공(4지구)_토공(4지구)_관로공-B" xfId="993" xr:uid="{00000000-0005-0000-0000-00004D040000}"/>
    <cellStyle name="_배수공집계_토공(4지구)_토공(4지구)_토공(3지구)" xfId="994" xr:uid="{00000000-0005-0000-0000-00004E040000}"/>
    <cellStyle name="_배수공집계_토공(4지구)_토공(4지구)_토공(3지구)_01토공" xfId="995" xr:uid="{00000000-0005-0000-0000-00004F040000}"/>
    <cellStyle name="_배수공집계_토공(4지구)_토공(4지구)_토공(3지구)_01토공(A-)" xfId="996" xr:uid="{00000000-0005-0000-0000-000050040000}"/>
    <cellStyle name="_배수공집계_토공(4지구)_토공(4지구)_토공(3지구)_G-계산토공(관로)" xfId="1011" xr:uid="{00000000-0005-0000-0000-00005F040000}"/>
    <cellStyle name="_배수공집계_토공(4지구)_토공(4지구)_토공(3지구)_관로공-B" xfId="997" xr:uid="{00000000-0005-0000-0000-000051040000}"/>
    <cellStyle name="_배수공집계_토공(4지구)_토공(4지구)_토공(3지구)_토공(4지구)" xfId="998" xr:uid="{00000000-0005-0000-0000-000052040000}"/>
    <cellStyle name="_배수공집계_토공(4지구)_토공(4지구)_토공(3지구)_토공(4지구)_01토공" xfId="999" xr:uid="{00000000-0005-0000-0000-000053040000}"/>
    <cellStyle name="_배수공집계_토공(4지구)_토공(4지구)_토공(3지구)_토공(4지구)_01토공(A-)" xfId="1000" xr:uid="{00000000-0005-0000-0000-000054040000}"/>
    <cellStyle name="_배수공집계_토공(4지구)_토공(4지구)_토공(3지구)_토공(4지구)_G-계산토공(관로)" xfId="1009" xr:uid="{00000000-0005-0000-0000-00005D040000}"/>
    <cellStyle name="_배수공집계_토공(4지구)_토공(4지구)_토공(3지구)_토공(4지구)_관로공-B" xfId="1001" xr:uid="{00000000-0005-0000-0000-000055040000}"/>
    <cellStyle name="_배수공집계_토공(4지구)_토공(4지구)_토공(3지구)_토공(4지구)_토공(4지구)" xfId="1002" xr:uid="{00000000-0005-0000-0000-000056040000}"/>
    <cellStyle name="_배수공집계_토공(4지구)_토공(4지구)_토공(3지구)_토공(4지구)_토공(4지구)_01토공" xfId="1003" xr:uid="{00000000-0005-0000-0000-000057040000}"/>
    <cellStyle name="_배수공집계_토공(4지구)_토공(4지구)_토공(3지구)_토공(4지구)_토공(4지구)_01토공(A-)" xfId="1004" xr:uid="{00000000-0005-0000-0000-000058040000}"/>
    <cellStyle name="_배수공집계_토공(4지구)_토공(4지구)_토공(3지구)_토공(4지구)_토공(4지구)_G-계산토공(관로)" xfId="1007" xr:uid="{00000000-0005-0000-0000-00005B040000}"/>
    <cellStyle name="_배수공집계_토공(4지구)_토공(4지구)_토공(3지구)_토공(4지구)_토공(4지구)_관로공-B" xfId="1005" xr:uid="{00000000-0005-0000-0000-000059040000}"/>
    <cellStyle name="_배수공집계_토공(4지구)_토공(4지구)_토공(3지구)_토공(4지구)_토공(4지구)_토공-B" xfId="1006" xr:uid="{00000000-0005-0000-0000-00005A040000}"/>
    <cellStyle name="_배수공집계_토공(4지구)_토공(4지구)_토공(3지구)_토공(4지구)_토공-B" xfId="1008" xr:uid="{00000000-0005-0000-0000-00005C040000}"/>
    <cellStyle name="_배수공집계_토공(4지구)_토공(4지구)_토공(3지구)_토공-B" xfId="1010" xr:uid="{00000000-0005-0000-0000-00005E040000}"/>
    <cellStyle name="_배수공집계_토공(4지구)_토공(4지구)_토공(4지구)" xfId="1012" xr:uid="{00000000-0005-0000-0000-000060040000}"/>
    <cellStyle name="_배수공집계_토공(4지구)_토공(4지구)_토공(4지구)_01토공" xfId="1013" xr:uid="{00000000-0005-0000-0000-000061040000}"/>
    <cellStyle name="_배수공집계_토공(4지구)_토공(4지구)_토공(4지구)_01토공(A-)" xfId="1014" xr:uid="{00000000-0005-0000-0000-000062040000}"/>
    <cellStyle name="_배수공집계_토공(4지구)_토공(4지구)_토공(4지구)_G-계산토공(관로)" xfId="1017" xr:uid="{00000000-0005-0000-0000-000065040000}"/>
    <cellStyle name="_배수공집계_토공(4지구)_토공(4지구)_토공(4지구)_관로공-B" xfId="1015" xr:uid="{00000000-0005-0000-0000-000063040000}"/>
    <cellStyle name="_배수공집계_토공(4지구)_토공(4지구)_토공(4지구)_토공-B" xfId="1016" xr:uid="{00000000-0005-0000-0000-000064040000}"/>
    <cellStyle name="_배수공집계_토공(4지구)_토공(4지구)_토공-B" xfId="1018" xr:uid="{00000000-0005-0000-0000-000066040000}"/>
    <cellStyle name="_배수공집계_토공(4지구)_토공-B" xfId="1020" xr:uid="{00000000-0005-0000-0000-000068040000}"/>
    <cellStyle name="_배수공집계_토공-B" xfId="1022" xr:uid="{00000000-0005-0000-0000-00006A040000}"/>
    <cellStyle name="_변경승인(02.11)" xfId="3565" xr:uid="{00000000-0005-0000-0000-00006C040000}"/>
    <cellStyle name="_변경승인(02.11)_01. 벽강관파일공사(최종)" xfId="3566" xr:uid="{00000000-0005-0000-0000-00006D040000}"/>
    <cellStyle name="_변경승인(02.11)_01. 벽강관파일공사(최종)_01. 벽강관파일공사(최종)" xfId="3567" xr:uid="{00000000-0005-0000-0000-00006E040000}"/>
    <cellStyle name="_변경승인(02.11)_04. 가교보강공사(최종)" xfId="3568" xr:uid="{00000000-0005-0000-0000-00006F040000}"/>
    <cellStyle name="_변경승인(02.11)_설계내역(7.6)" xfId="3569" xr:uid="{00000000-0005-0000-0000-000070040000}"/>
    <cellStyle name="_변경승인(02.11)_수정내역(유지도로낙찰율,04.12)설계반영용" xfId="3570" xr:uid="{00000000-0005-0000-0000-000071040000}"/>
    <cellStyle name="_변경승인(02.11)_야립홍보간판설계내역(최종)" xfId="3571" xr:uid="{00000000-0005-0000-0000-000072040000}"/>
    <cellStyle name="_변경승인(02.11)_축도복개시공수량(구)" xfId="3572" xr:uid="{00000000-0005-0000-0000-000073040000}"/>
    <cellStyle name="_변경승인(02.11)_축도복개시공수량(구)_03. 축도복개공사(2)" xfId="3573" xr:uid="{00000000-0005-0000-0000-000074040000}"/>
    <cellStyle name="_변경승인요청(02-10)" xfId="3574" xr:uid="{00000000-0005-0000-0000-000075040000}"/>
    <cellStyle name="_부대공(형산강)" xfId="1024" xr:uid="{00000000-0005-0000-0000-000076040000}"/>
    <cellStyle name="_부대공A" xfId="1025" xr:uid="{00000000-0005-0000-0000-000077040000}"/>
    <cellStyle name="_부대공A_01토공" xfId="1026" xr:uid="{00000000-0005-0000-0000-000078040000}"/>
    <cellStyle name="_부대공A_01토공(A-)" xfId="1027" xr:uid="{00000000-0005-0000-0000-000079040000}"/>
    <cellStyle name="_부대공A_G-계산토공(관로)" xfId="1084" xr:uid="{00000000-0005-0000-0000-0000B2040000}"/>
    <cellStyle name="_부대공A_관로공-B" xfId="1028" xr:uid="{00000000-0005-0000-0000-00007A040000}"/>
    <cellStyle name="_부대공A_토공(3지구)" xfId="1029" xr:uid="{00000000-0005-0000-0000-00007B040000}"/>
    <cellStyle name="_부대공A_토공(3지구)_01토공" xfId="1030" xr:uid="{00000000-0005-0000-0000-00007C040000}"/>
    <cellStyle name="_부대공A_토공(3지구)_01토공(A-)" xfId="1031" xr:uid="{00000000-0005-0000-0000-00007D040000}"/>
    <cellStyle name="_부대공A_토공(3지구)_G-계산토공(관로)" xfId="1046" xr:uid="{00000000-0005-0000-0000-00008C040000}"/>
    <cellStyle name="_부대공A_토공(3지구)_관로공-B" xfId="1032" xr:uid="{00000000-0005-0000-0000-00007E040000}"/>
    <cellStyle name="_부대공A_토공(3지구)_토공(4지구)" xfId="1033" xr:uid="{00000000-0005-0000-0000-00007F040000}"/>
    <cellStyle name="_부대공A_토공(3지구)_토공(4지구)_01토공" xfId="1034" xr:uid="{00000000-0005-0000-0000-000080040000}"/>
    <cellStyle name="_부대공A_토공(3지구)_토공(4지구)_01토공(A-)" xfId="1035" xr:uid="{00000000-0005-0000-0000-000081040000}"/>
    <cellStyle name="_부대공A_토공(3지구)_토공(4지구)_G-계산토공(관로)" xfId="1044" xr:uid="{00000000-0005-0000-0000-00008A040000}"/>
    <cellStyle name="_부대공A_토공(3지구)_토공(4지구)_관로공-B" xfId="1036" xr:uid="{00000000-0005-0000-0000-000082040000}"/>
    <cellStyle name="_부대공A_토공(3지구)_토공(4지구)_토공(4지구)" xfId="1037" xr:uid="{00000000-0005-0000-0000-000083040000}"/>
    <cellStyle name="_부대공A_토공(3지구)_토공(4지구)_토공(4지구)_01토공" xfId="1038" xr:uid="{00000000-0005-0000-0000-000084040000}"/>
    <cellStyle name="_부대공A_토공(3지구)_토공(4지구)_토공(4지구)_01토공(A-)" xfId="1039" xr:uid="{00000000-0005-0000-0000-000085040000}"/>
    <cellStyle name="_부대공A_토공(3지구)_토공(4지구)_토공(4지구)_G-계산토공(관로)" xfId="1042" xr:uid="{00000000-0005-0000-0000-000088040000}"/>
    <cellStyle name="_부대공A_토공(3지구)_토공(4지구)_토공(4지구)_관로공-B" xfId="1040" xr:uid="{00000000-0005-0000-0000-000086040000}"/>
    <cellStyle name="_부대공A_토공(3지구)_토공(4지구)_토공(4지구)_토공-B" xfId="1041" xr:uid="{00000000-0005-0000-0000-000087040000}"/>
    <cellStyle name="_부대공A_토공(3지구)_토공(4지구)_토공-B" xfId="1043" xr:uid="{00000000-0005-0000-0000-000089040000}"/>
    <cellStyle name="_부대공A_토공(3지구)_토공-B" xfId="1045" xr:uid="{00000000-0005-0000-0000-00008B040000}"/>
    <cellStyle name="_부대공A_토공(4지구)" xfId="1047" xr:uid="{00000000-0005-0000-0000-00008D040000}"/>
    <cellStyle name="_부대공A_토공(4지구)_01토공" xfId="1048" xr:uid="{00000000-0005-0000-0000-00008E040000}"/>
    <cellStyle name="_부대공A_토공(4지구)_01토공(A-)" xfId="1049" xr:uid="{00000000-0005-0000-0000-00008F040000}"/>
    <cellStyle name="_부대공A_토공(4지구)_G-계산토공(관로)" xfId="1082" xr:uid="{00000000-0005-0000-0000-0000B0040000}"/>
    <cellStyle name="_부대공A_토공(4지구)_관로공-B" xfId="1050" xr:uid="{00000000-0005-0000-0000-000090040000}"/>
    <cellStyle name="_부대공A_토공(4지구)_토공(4지구)" xfId="1051" xr:uid="{00000000-0005-0000-0000-000091040000}"/>
    <cellStyle name="_부대공A_토공(4지구)_토공(4지구)_01토공" xfId="1052" xr:uid="{00000000-0005-0000-0000-000092040000}"/>
    <cellStyle name="_부대공A_토공(4지구)_토공(4지구)_01토공(A-)" xfId="1053" xr:uid="{00000000-0005-0000-0000-000093040000}"/>
    <cellStyle name="_부대공A_토공(4지구)_토공(4지구)_G-계산토공(관로)" xfId="1080" xr:uid="{00000000-0005-0000-0000-0000AE040000}"/>
    <cellStyle name="_부대공A_토공(4지구)_토공(4지구)_관로공-B" xfId="1054" xr:uid="{00000000-0005-0000-0000-000094040000}"/>
    <cellStyle name="_부대공A_토공(4지구)_토공(4지구)_토공(3지구)" xfId="1055" xr:uid="{00000000-0005-0000-0000-000095040000}"/>
    <cellStyle name="_부대공A_토공(4지구)_토공(4지구)_토공(3지구)_01토공" xfId="1056" xr:uid="{00000000-0005-0000-0000-000096040000}"/>
    <cellStyle name="_부대공A_토공(4지구)_토공(4지구)_토공(3지구)_01토공(A-)" xfId="1057" xr:uid="{00000000-0005-0000-0000-000097040000}"/>
    <cellStyle name="_부대공A_토공(4지구)_토공(4지구)_토공(3지구)_G-계산토공(관로)" xfId="1072" xr:uid="{00000000-0005-0000-0000-0000A6040000}"/>
    <cellStyle name="_부대공A_토공(4지구)_토공(4지구)_토공(3지구)_관로공-B" xfId="1058" xr:uid="{00000000-0005-0000-0000-000098040000}"/>
    <cellStyle name="_부대공A_토공(4지구)_토공(4지구)_토공(3지구)_토공(4지구)" xfId="1059" xr:uid="{00000000-0005-0000-0000-000099040000}"/>
    <cellStyle name="_부대공A_토공(4지구)_토공(4지구)_토공(3지구)_토공(4지구)_01토공" xfId="1060" xr:uid="{00000000-0005-0000-0000-00009A040000}"/>
    <cellStyle name="_부대공A_토공(4지구)_토공(4지구)_토공(3지구)_토공(4지구)_01토공(A-)" xfId="1061" xr:uid="{00000000-0005-0000-0000-00009B040000}"/>
    <cellStyle name="_부대공A_토공(4지구)_토공(4지구)_토공(3지구)_토공(4지구)_G-계산토공(관로)" xfId="1070" xr:uid="{00000000-0005-0000-0000-0000A4040000}"/>
    <cellStyle name="_부대공A_토공(4지구)_토공(4지구)_토공(3지구)_토공(4지구)_관로공-B" xfId="1062" xr:uid="{00000000-0005-0000-0000-00009C040000}"/>
    <cellStyle name="_부대공A_토공(4지구)_토공(4지구)_토공(3지구)_토공(4지구)_토공(4지구)" xfId="1063" xr:uid="{00000000-0005-0000-0000-00009D040000}"/>
    <cellStyle name="_부대공A_토공(4지구)_토공(4지구)_토공(3지구)_토공(4지구)_토공(4지구)_01토공" xfId="1064" xr:uid="{00000000-0005-0000-0000-00009E040000}"/>
    <cellStyle name="_부대공A_토공(4지구)_토공(4지구)_토공(3지구)_토공(4지구)_토공(4지구)_01토공(A-)" xfId="1065" xr:uid="{00000000-0005-0000-0000-00009F040000}"/>
    <cellStyle name="_부대공A_토공(4지구)_토공(4지구)_토공(3지구)_토공(4지구)_토공(4지구)_G-계산토공(관로)" xfId="1068" xr:uid="{00000000-0005-0000-0000-0000A2040000}"/>
    <cellStyle name="_부대공A_토공(4지구)_토공(4지구)_토공(3지구)_토공(4지구)_토공(4지구)_관로공-B" xfId="1066" xr:uid="{00000000-0005-0000-0000-0000A0040000}"/>
    <cellStyle name="_부대공A_토공(4지구)_토공(4지구)_토공(3지구)_토공(4지구)_토공(4지구)_토공-B" xfId="1067" xr:uid="{00000000-0005-0000-0000-0000A1040000}"/>
    <cellStyle name="_부대공A_토공(4지구)_토공(4지구)_토공(3지구)_토공(4지구)_토공-B" xfId="1069" xr:uid="{00000000-0005-0000-0000-0000A3040000}"/>
    <cellStyle name="_부대공A_토공(4지구)_토공(4지구)_토공(3지구)_토공-B" xfId="1071" xr:uid="{00000000-0005-0000-0000-0000A5040000}"/>
    <cellStyle name="_부대공A_토공(4지구)_토공(4지구)_토공(4지구)" xfId="1073" xr:uid="{00000000-0005-0000-0000-0000A7040000}"/>
    <cellStyle name="_부대공A_토공(4지구)_토공(4지구)_토공(4지구)_01토공" xfId="1074" xr:uid="{00000000-0005-0000-0000-0000A8040000}"/>
    <cellStyle name="_부대공A_토공(4지구)_토공(4지구)_토공(4지구)_01토공(A-)" xfId="1075" xr:uid="{00000000-0005-0000-0000-0000A9040000}"/>
    <cellStyle name="_부대공A_토공(4지구)_토공(4지구)_토공(4지구)_G-계산토공(관로)" xfId="1078" xr:uid="{00000000-0005-0000-0000-0000AC040000}"/>
    <cellStyle name="_부대공A_토공(4지구)_토공(4지구)_토공(4지구)_관로공-B" xfId="1076" xr:uid="{00000000-0005-0000-0000-0000AA040000}"/>
    <cellStyle name="_부대공A_토공(4지구)_토공(4지구)_토공(4지구)_토공-B" xfId="1077" xr:uid="{00000000-0005-0000-0000-0000AB040000}"/>
    <cellStyle name="_부대공A_토공(4지구)_토공(4지구)_토공-B" xfId="1079" xr:uid="{00000000-0005-0000-0000-0000AD040000}"/>
    <cellStyle name="_부대공A_토공(4지구)_토공-B" xfId="1081" xr:uid="{00000000-0005-0000-0000-0000AF040000}"/>
    <cellStyle name="_부대공A_토공-B" xfId="1083" xr:uid="{00000000-0005-0000-0000-0000B1040000}"/>
    <cellStyle name="_부대시설물수량산출" xfId="1085" xr:uid="{00000000-0005-0000-0000-0000B3040000}"/>
    <cellStyle name="_사본 - 승본도로수량(금회분)" xfId="1086" xr:uid="{00000000-0005-0000-0000-0000B4040000}"/>
    <cellStyle name="_사본 - 승본도로수량(금회분)_01토공" xfId="1087" xr:uid="{00000000-0005-0000-0000-0000B5040000}"/>
    <cellStyle name="_사본 - 승본도로수량(금회분)_01토공(A-)" xfId="1088" xr:uid="{00000000-0005-0000-0000-0000B6040000}"/>
    <cellStyle name="_사본 - 승본도로수량(금회분)_G-계산토공(관로)" xfId="1145" xr:uid="{00000000-0005-0000-0000-0000EF040000}"/>
    <cellStyle name="_사본 - 승본도로수량(금회분)_관로공-B" xfId="1089" xr:uid="{00000000-0005-0000-0000-0000B7040000}"/>
    <cellStyle name="_사본 - 승본도로수량(금회분)_토공(3지구)" xfId="1090" xr:uid="{00000000-0005-0000-0000-0000B8040000}"/>
    <cellStyle name="_사본 - 승본도로수량(금회분)_토공(3지구)_01토공" xfId="1091" xr:uid="{00000000-0005-0000-0000-0000B9040000}"/>
    <cellStyle name="_사본 - 승본도로수량(금회분)_토공(3지구)_01토공(A-)" xfId="1092" xr:uid="{00000000-0005-0000-0000-0000BA040000}"/>
    <cellStyle name="_사본 - 승본도로수량(금회분)_토공(3지구)_G-계산토공(관로)" xfId="1107" xr:uid="{00000000-0005-0000-0000-0000C9040000}"/>
    <cellStyle name="_사본 - 승본도로수량(금회분)_토공(3지구)_관로공-B" xfId="1093" xr:uid="{00000000-0005-0000-0000-0000BB040000}"/>
    <cellStyle name="_사본 - 승본도로수량(금회분)_토공(3지구)_토공(4지구)" xfId="1094" xr:uid="{00000000-0005-0000-0000-0000BC040000}"/>
    <cellStyle name="_사본 - 승본도로수량(금회분)_토공(3지구)_토공(4지구)_01토공" xfId="1095" xr:uid="{00000000-0005-0000-0000-0000BD040000}"/>
    <cellStyle name="_사본 - 승본도로수량(금회분)_토공(3지구)_토공(4지구)_01토공(A-)" xfId="1096" xr:uid="{00000000-0005-0000-0000-0000BE040000}"/>
    <cellStyle name="_사본 - 승본도로수량(금회분)_토공(3지구)_토공(4지구)_G-계산토공(관로)" xfId="1105" xr:uid="{00000000-0005-0000-0000-0000C7040000}"/>
    <cellStyle name="_사본 - 승본도로수량(금회분)_토공(3지구)_토공(4지구)_관로공-B" xfId="1097" xr:uid="{00000000-0005-0000-0000-0000BF040000}"/>
    <cellStyle name="_사본 - 승본도로수량(금회분)_토공(3지구)_토공(4지구)_토공(4지구)" xfId="1098" xr:uid="{00000000-0005-0000-0000-0000C0040000}"/>
    <cellStyle name="_사본 - 승본도로수량(금회분)_토공(3지구)_토공(4지구)_토공(4지구)_01토공" xfId="1099" xr:uid="{00000000-0005-0000-0000-0000C1040000}"/>
    <cellStyle name="_사본 - 승본도로수량(금회분)_토공(3지구)_토공(4지구)_토공(4지구)_01토공(A-)" xfId="1100" xr:uid="{00000000-0005-0000-0000-0000C2040000}"/>
    <cellStyle name="_사본 - 승본도로수량(금회분)_토공(3지구)_토공(4지구)_토공(4지구)_G-계산토공(관로)" xfId="1103" xr:uid="{00000000-0005-0000-0000-0000C5040000}"/>
    <cellStyle name="_사본 - 승본도로수량(금회분)_토공(3지구)_토공(4지구)_토공(4지구)_관로공-B" xfId="1101" xr:uid="{00000000-0005-0000-0000-0000C3040000}"/>
    <cellStyle name="_사본 - 승본도로수량(금회분)_토공(3지구)_토공(4지구)_토공(4지구)_토공-B" xfId="1102" xr:uid="{00000000-0005-0000-0000-0000C4040000}"/>
    <cellStyle name="_사본 - 승본도로수량(금회분)_토공(3지구)_토공(4지구)_토공-B" xfId="1104" xr:uid="{00000000-0005-0000-0000-0000C6040000}"/>
    <cellStyle name="_사본 - 승본도로수량(금회분)_토공(3지구)_토공-B" xfId="1106" xr:uid="{00000000-0005-0000-0000-0000C8040000}"/>
    <cellStyle name="_사본 - 승본도로수량(금회분)_토공(4지구)" xfId="1108" xr:uid="{00000000-0005-0000-0000-0000CA040000}"/>
    <cellStyle name="_사본 - 승본도로수량(금회분)_토공(4지구)_01토공" xfId="1109" xr:uid="{00000000-0005-0000-0000-0000CB040000}"/>
    <cellStyle name="_사본 - 승본도로수량(금회분)_토공(4지구)_01토공(A-)" xfId="1110" xr:uid="{00000000-0005-0000-0000-0000CC040000}"/>
    <cellStyle name="_사본 - 승본도로수량(금회분)_토공(4지구)_G-계산토공(관로)" xfId="1143" xr:uid="{00000000-0005-0000-0000-0000ED040000}"/>
    <cellStyle name="_사본 - 승본도로수량(금회분)_토공(4지구)_관로공-B" xfId="1111" xr:uid="{00000000-0005-0000-0000-0000CD040000}"/>
    <cellStyle name="_사본 - 승본도로수량(금회분)_토공(4지구)_토공(4지구)" xfId="1112" xr:uid="{00000000-0005-0000-0000-0000CE040000}"/>
    <cellStyle name="_사본 - 승본도로수량(금회분)_토공(4지구)_토공(4지구)_01토공" xfId="1113" xr:uid="{00000000-0005-0000-0000-0000CF040000}"/>
    <cellStyle name="_사본 - 승본도로수량(금회분)_토공(4지구)_토공(4지구)_01토공(A-)" xfId="1114" xr:uid="{00000000-0005-0000-0000-0000D0040000}"/>
    <cellStyle name="_사본 - 승본도로수량(금회분)_토공(4지구)_토공(4지구)_G-계산토공(관로)" xfId="1141" xr:uid="{00000000-0005-0000-0000-0000EB040000}"/>
    <cellStyle name="_사본 - 승본도로수량(금회분)_토공(4지구)_토공(4지구)_관로공-B" xfId="1115" xr:uid="{00000000-0005-0000-0000-0000D1040000}"/>
    <cellStyle name="_사본 - 승본도로수량(금회분)_토공(4지구)_토공(4지구)_토공(3지구)" xfId="1116" xr:uid="{00000000-0005-0000-0000-0000D2040000}"/>
    <cellStyle name="_사본 - 승본도로수량(금회분)_토공(4지구)_토공(4지구)_토공(3지구)_01토공" xfId="1117" xr:uid="{00000000-0005-0000-0000-0000D3040000}"/>
    <cellStyle name="_사본 - 승본도로수량(금회분)_토공(4지구)_토공(4지구)_토공(3지구)_01토공(A-)" xfId="1118" xr:uid="{00000000-0005-0000-0000-0000D4040000}"/>
    <cellStyle name="_사본 - 승본도로수량(금회분)_토공(4지구)_토공(4지구)_토공(3지구)_G-계산토공(관로)" xfId="1133" xr:uid="{00000000-0005-0000-0000-0000E3040000}"/>
    <cellStyle name="_사본 - 승본도로수량(금회분)_토공(4지구)_토공(4지구)_토공(3지구)_관로공-B" xfId="1119" xr:uid="{00000000-0005-0000-0000-0000D5040000}"/>
    <cellStyle name="_사본 - 승본도로수량(금회분)_토공(4지구)_토공(4지구)_토공(3지구)_토공(4지구)" xfId="1120" xr:uid="{00000000-0005-0000-0000-0000D6040000}"/>
    <cellStyle name="_사본 - 승본도로수량(금회분)_토공(4지구)_토공(4지구)_토공(3지구)_토공(4지구)_01토공" xfId="1121" xr:uid="{00000000-0005-0000-0000-0000D7040000}"/>
    <cellStyle name="_사본 - 승본도로수량(금회분)_토공(4지구)_토공(4지구)_토공(3지구)_토공(4지구)_01토공(A-)" xfId="1122" xr:uid="{00000000-0005-0000-0000-0000D8040000}"/>
    <cellStyle name="_사본 - 승본도로수량(금회분)_토공(4지구)_토공(4지구)_토공(3지구)_토공(4지구)_G-계산토공(관로)" xfId="1131" xr:uid="{00000000-0005-0000-0000-0000E1040000}"/>
    <cellStyle name="_사본 - 승본도로수량(금회분)_토공(4지구)_토공(4지구)_토공(3지구)_토공(4지구)_관로공-B" xfId="1123" xr:uid="{00000000-0005-0000-0000-0000D9040000}"/>
    <cellStyle name="_사본 - 승본도로수량(금회분)_토공(4지구)_토공(4지구)_토공(3지구)_토공(4지구)_토공(4지구)" xfId="1124" xr:uid="{00000000-0005-0000-0000-0000DA040000}"/>
    <cellStyle name="_사본 - 승본도로수량(금회분)_토공(4지구)_토공(4지구)_토공(3지구)_토공(4지구)_토공(4지구)_01토공" xfId="1125" xr:uid="{00000000-0005-0000-0000-0000DB040000}"/>
    <cellStyle name="_사본 - 승본도로수량(금회분)_토공(4지구)_토공(4지구)_토공(3지구)_토공(4지구)_토공(4지구)_01토공(A-)" xfId="1126" xr:uid="{00000000-0005-0000-0000-0000DC040000}"/>
    <cellStyle name="_사본 - 승본도로수량(금회분)_토공(4지구)_토공(4지구)_토공(3지구)_토공(4지구)_토공(4지구)_G-계산토공(관로)" xfId="1129" xr:uid="{00000000-0005-0000-0000-0000DF040000}"/>
    <cellStyle name="_사본 - 승본도로수량(금회분)_토공(4지구)_토공(4지구)_토공(3지구)_토공(4지구)_토공(4지구)_관로공-B" xfId="1127" xr:uid="{00000000-0005-0000-0000-0000DD040000}"/>
    <cellStyle name="_사본 - 승본도로수량(금회분)_토공(4지구)_토공(4지구)_토공(3지구)_토공(4지구)_토공(4지구)_토공-B" xfId="1128" xr:uid="{00000000-0005-0000-0000-0000DE040000}"/>
    <cellStyle name="_사본 - 승본도로수량(금회분)_토공(4지구)_토공(4지구)_토공(3지구)_토공(4지구)_토공-B" xfId="1130" xr:uid="{00000000-0005-0000-0000-0000E0040000}"/>
    <cellStyle name="_사본 - 승본도로수량(금회분)_토공(4지구)_토공(4지구)_토공(3지구)_토공-B" xfId="1132" xr:uid="{00000000-0005-0000-0000-0000E2040000}"/>
    <cellStyle name="_사본 - 승본도로수량(금회분)_토공(4지구)_토공(4지구)_토공(4지구)" xfId="1134" xr:uid="{00000000-0005-0000-0000-0000E4040000}"/>
    <cellStyle name="_사본 - 승본도로수량(금회분)_토공(4지구)_토공(4지구)_토공(4지구)_01토공" xfId="1135" xr:uid="{00000000-0005-0000-0000-0000E5040000}"/>
    <cellStyle name="_사본 - 승본도로수량(금회분)_토공(4지구)_토공(4지구)_토공(4지구)_01토공(A-)" xfId="1136" xr:uid="{00000000-0005-0000-0000-0000E6040000}"/>
    <cellStyle name="_사본 - 승본도로수량(금회분)_토공(4지구)_토공(4지구)_토공(4지구)_G-계산토공(관로)" xfId="1139" xr:uid="{00000000-0005-0000-0000-0000E9040000}"/>
    <cellStyle name="_사본 - 승본도로수량(금회분)_토공(4지구)_토공(4지구)_토공(4지구)_관로공-B" xfId="1137" xr:uid="{00000000-0005-0000-0000-0000E7040000}"/>
    <cellStyle name="_사본 - 승본도로수량(금회분)_토공(4지구)_토공(4지구)_토공(4지구)_토공-B" xfId="1138" xr:uid="{00000000-0005-0000-0000-0000E8040000}"/>
    <cellStyle name="_사본 - 승본도로수량(금회분)_토공(4지구)_토공(4지구)_토공-B" xfId="1140" xr:uid="{00000000-0005-0000-0000-0000EA040000}"/>
    <cellStyle name="_사본 - 승본도로수량(금회분)_토공(4지구)_토공-B" xfId="1142" xr:uid="{00000000-0005-0000-0000-0000EC040000}"/>
    <cellStyle name="_사본 - 승본도로수량(금회분)_토공-B" xfId="1144" xr:uid="{00000000-0005-0000-0000-0000EE040000}"/>
    <cellStyle name="_석 축A" xfId="1146" xr:uid="{00000000-0005-0000-0000-0000F0040000}"/>
    <cellStyle name="_석 축A_01토공" xfId="1147" xr:uid="{00000000-0005-0000-0000-0000F1040000}"/>
    <cellStyle name="_석 축A_01토공(A-)" xfId="1148" xr:uid="{00000000-0005-0000-0000-0000F2040000}"/>
    <cellStyle name="_석 축A_G-계산토공(관로)" xfId="1205" xr:uid="{00000000-0005-0000-0000-00002B050000}"/>
    <cellStyle name="_석 축A_관로공-B" xfId="1149" xr:uid="{00000000-0005-0000-0000-0000F3040000}"/>
    <cellStyle name="_석 축A_토공(3지구)" xfId="1150" xr:uid="{00000000-0005-0000-0000-0000F4040000}"/>
    <cellStyle name="_석 축A_토공(3지구)_01토공" xfId="1151" xr:uid="{00000000-0005-0000-0000-0000F5040000}"/>
    <cellStyle name="_석 축A_토공(3지구)_01토공(A-)" xfId="1152" xr:uid="{00000000-0005-0000-0000-0000F6040000}"/>
    <cellStyle name="_석 축A_토공(3지구)_G-계산토공(관로)" xfId="1167" xr:uid="{00000000-0005-0000-0000-000005050000}"/>
    <cellStyle name="_석 축A_토공(3지구)_관로공-B" xfId="1153" xr:uid="{00000000-0005-0000-0000-0000F7040000}"/>
    <cellStyle name="_석 축A_토공(3지구)_토공(4지구)" xfId="1154" xr:uid="{00000000-0005-0000-0000-0000F8040000}"/>
    <cellStyle name="_석 축A_토공(3지구)_토공(4지구)_01토공" xfId="1155" xr:uid="{00000000-0005-0000-0000-0000F9040000}"/>
    <cellStyle name="_석 축A_토공(3지구)_토공(4지구)_01토공(A-)" xfId="1156" xr:uid="{00000000-0005-0000-0000-0000FA040000}"/>
    <cellStyle name="_석 축A_토공(3지구)_토공(4지구)_G-계산토공(관로)" xfId="1165" xr:uid="{00000000-0005-0000-0000-000003050000}"/>
    <cellStyle name="_석 축A_토공(3지구)_토공(4지구)_관로공-B" xfId="1157" xr:uid="{00000000-0005-0000-0000-0000FB040000}"/>
    <cellStyle name="_석 축A_토공(3지구)_토공(4지구)_토공(4지구)" xfId="1158" xr:uid="{00000000-0005-0000-0000-0000FC040000}"/>
    <cellStyle name="_석 축A_토공(3지구)_토공(4지구)_토공(4지구)_01토공" xfId="1159" xr:uid="{00000000-0005-0000-0000-0000FD040000}"/>
    <cellStyle name="_석 축A_토공(3지구)_토공(4지구)_토공(4지구)_01토공(A-)" xfId="1160" xr:uid="{00000000-0005-0000-0000-0000FE040000}"/>
    <cellStyle name="_석 축A_토공(3지구)_토공(4지구)_토공(4지구)_G-계산토공(관로)" xfId="1163" xr:uid="{00000000-0005-0000-0000-000001050000}"/>
    <cellStyle name="_석 축A_토공(3지구)_토공(4지구)_토공(4지구)_관로공-B" xfId="1161" xr:uid="{00000000-0005-0000-0000-0000FF040000}"/>
    <cellStyle name="_석 축A_토공(3지구)_토공(4지구)_토공(4지구)_토공-B" xfId="1162" xr:uid="{00000000-0005-0000-0000-000000050000}"/>
    <cellStyle name="_석 축A_토공(3지구)_토공(4지구)_토공-B" xfId="1164" xr:uid="{00000000-0005-0000-0000-000002050000}"/>
    <cellStyle name="_석 축A_토공(3지구)_토공-B" xfId="1166" xr:uid="{00000000-0005-0000-0000-000004050000}"/>
    <cellStyle name="_석 축A_토공(4지구)" xfId="1168" xr:uid="{00000000-0005-0000-0000-000006050000}"/>
    <cellStyle name="_석 축A_토공(4지구)_01토공" xfId="1169" xr:uid="{00000000-0005-0000-0000-000007050000}"/>
    <cellStyle name="_석 축A_토공(4지구)_01토공(A-)" xfId="1170" xr:uid="{00000000-0005-0000-0000-000008050000}"/>
    <cellStyle name="_석 축A_토공(4지구)_G-계산토공(관로)" xfId="1203" xr:uid="{00000000-0005-0000-0000-000029050000}"/>
    <cellStyle name="_석 축A_토공(4지구)_관로공-B" xfId="1171" xr:uid="{00000000-0005-0000-0000-000009050000}"/>
    <cellStyle name="_석 축A_토공(4지구)_토공(4지구)" xfId="1172" xr:uid="{00000000-0005-0000-0000-00000A050000}"/>
    <cellStyle name="_석 축A_토공(4지구)_토공(4지구)_01토공" xfId="1173" xr:uid="{00000000-0005-0000-0000-00000B050000}"/>
    <cellStyle name="_석 축A_토공(4지구)_토공(4지구)_01토공(A-)" xfId="1174" xr:uid="{00000000-0005-0000-0000-00000C050000}"/>
    <cellStyle name="_석 축A_토공(4지구)_토공(4지구)_G-계산토공(관로)" xfId="1201" xr:uid="{00000000-0005-0000-0000-000027050000}"/>
    <cellStyle name="_석 축A_토공(4지구)_토공(4지구)_관로공-B" xfId="1175" xr:uid="{00000000-0005-0000-0000-00000D050000}"/>
    <cellStyle name="_석 축A_토공(4지구)_토공(4지구)_토공(3지구)" xfId="1176" xr:uid="{00000000-0005-0000-0000-00000E050000}"/>
    <cellStyle name="_석 축A_토공(4지구)_토공(4지구)_토공(3지구)_01토공" xfId="1177" xr:uid="{00000000-0005-0000-0000-00000F050000}"/>
    <cellStyle name="_석 축A_토공(4지구)_토공(4지구)_토공(3지구)_01토공(A-)" xfId="1178" xr:uid="{00000000-0005-0000-0000-000010050000}"/>
    <cellStyle name="_석 축A_토공(4지구)_토공(4지구)_토공(3지구)_G-계산토공(관로)" xfId="1193" xr:uid="{00000000-0005-0000-0000-00001F050000}"/>
    <cellStyle name="_석 축A_토공(4지구)_토공(4지구)_토공(3지구)_관로공-B" xfId="1179" xr:uid="{00000000-0005-0000-0000-000011050000}"/>
    <cellStyle name="_석 축A_토공(4지구)_토공(4지구)_토공(3지구)_토공(4지구)" xfId="1180" xr:uid="{00000000-0005-0000-0000-000012050000}"/>
    <cellStyle name="_석 축A_토공(4지구)_토공(4지구)_토공(3지구)_토공(4지구)_01토공" xfId="1181" xr:uid="{00000000-0005-0000-0000-000013050000}"/>
    <cellStyle name="_석 축A_토공(4지구)_토공(4지구)_토공(3지구)_토공(4지구)_01토공(A-)" xfId="1182" xr:uid="{00000000-0005-0000-0000-000014050000}"/>
    <cellStyle name="_석 축A_토공(4지구)_토공(4지구)_토공(3지구)_토공(4지구)_G-계산토공(관로)" xfId="1191" xr:uid="{00000000-0005-0000-0000-00001D050000}"/>
    <cellStyle name="_석 축A_토공(4지구)_토공(4지구)_토공(3지구)_토공(4지구)_관로공-B" xfId="1183" xr:uid="{00000000-0005-0000-0000-000015050000}"/>
    <cellStyle name="_석 축A_토공(4지구)_토공(4지구)_토공(3지구)_토공(4지구)_토공(4지구)" xfId="1184" xr:uid="{00000000-0005-0000-0000-000016050000}"/>
    <cellStyle name="_석 축A_토공(4지구)_토공(4지구)_토공(3지구)_토공(4지구)_토공(4지구)_01토공" xfId="1185" xr:uid="{00000000-0005-0000-0000-000017050000}"/>
    <cellStyle name="_석 축A_토공(4지구)_토공(4지구)_토공(3지구)_토공(4지구)_토공(4지구)_01토공(A-)" xfId="1186" xr:uid="{00000000-0005-0000-0000-000018050000}"/>
    <cellStyle name="_석 축A_토공(4지구)_토공(4지구)_토공(3지구)_토공(4지구)_토공(4지구)_G-계산토공(관로)" xfId="1189" xr:uid="{00000000-0005-0000-0000-00001B050000}"/>
    <cellStyle name="_석 축A_토공(4지구)_토공(4지구)_토공(3지구)_토공(4지구)_토공(4지구)_관로공-B" xfId="1187" xr:uid="{00000000-0005-0000-0000-000019050000}"/>
    <cellStyle name="_석 축A_토공(4지구)_토공(4지구)_토공(3지구)_토공(4지구)_토공(4지구)_토공-B" xfId="1188" xr:uid="{00000000-0005-0000-0000-00001A050000}"/>
    <cellStyle name="_석 축A_토공(4지구)_토공(4지구)_토공(3지구)_토공(4지구)_토공-B" xfId="1190" xr:uid="{00000000-0005-0000-0000-00001C050000}"/>
    <cellStyle name="_석 축A_토공(4지구)_토공(4지구)_토공(3지구)_토공-B" xfId="1192" xr:uid="{00000000-0005-0000-0000-00001E050000}"/>
    <cellStyle name="_석 축A_토공(4지구)_토공(4지구)_토공(4지구)" xfId="1194" xr:uid="{00000000-0005-0000-0000-000020050000}"/>
    <cellStyle name="_석 축A_토공(4지구)_토공(4지구)_토공(4지구)_01토공" xfId="1195" xr:uid="{00000000-0005-0000-0000-000021050000}"/>
    <cellStyle name="_석 축A_토공(4지구)_토공(4지구)_토공(4지구)_01토공(A-)" xfId="1196" xr:uid="{00000000-0005-0000-0000-000022050000}"/>
    <cellStyle name="_석 축A_토공(4지구)_토공(4지구)_토공(4지구)_G-계산토공(관로)" xfId="1199" xr:uid="{00000000-0005-0000-0000-000025050000}"/>
    <cellStyle name="_석 축A_토공(4지구)_토공(4지구)_토공(4지구)_관로공-B" xfId="1197" xr:uid="{00000000-0005-0000-0000-000023050000}"/>
    <cellStyle name="_석 축A_토공(4지구)_토공(4지구)_토공(4지구)_토공-B" xfId="1198" xr:uid="{00000000-0005-0000-0000-000024050000}"/>
    <cellStyle name="_석 축A_토공(4지구)_토공(4지구)_토공-B" xfId="1200" xr:uid="{00000000-0005-0000-0000-000026050000}"/>
    <cellStyle name="_석 축A_토공(4지구)_토공-B" xfId="1202" xr:uid="{00000000-0005-0000-0000-000028050000}"/>
    <cellStyle name="_석 축A_토공-B" xfId="1204" xr:uid="{00000000-0005-0000-0000-00002A050000}"/>
    <cellStyle name="_선정(1)" xfId="1206" xr:uid="{00000000-0005-0000-0000-00002C050000}"/>
    <cellStyle name="_선정(1)_V. 단위수량" xfId="1216" xr:uid="{00000000-0005-0000-0000-000036050000}"/>
    <cellStyle name="_선정(1)_V.단위수량" xfId="1217" xr:uid="{00000000-0005-0000-0000-000037050000}"/>
    <cellStyle name="_선정(1)_선정안(삼산)" xfId="1207" xr:uid="{00000000-0005-0000-0000-00002D050000}"/>
    <cellStyle name="_선정(1)_선정안(삼산)_V. 단위수량" xfId="1208" xr:uid="{00000000-0005-0000-0000-00002E050000}"/>
    <cellStyle name="_선정(1)_선정안(삼산)_V.단위수량" xfId="1209" xr:uid="{00000000-0005-0000-0000-00002F050000}"/>
    <cellStyle name="_선정(1)_추풍령" xfId="1210" xr:uid="{00000000-0005-0000-0000-000030050000}"/>
    <cellStyle name="_선정(1)_추풍령_V. 단위수량" xfId="1211" xr:uid="{00000000-0005-0000-0000-000031050000}"/>
    <cellStyle name="_선정(1)_추풍령_V.단위수량" xfId="1212" xr:uid="{00000000-0005-0000-0000-000032050000}"/>
    <cellStyle name="_선정(1)_추풍령-1" xfId="1213" xr:uid="{00000000-0005-0000-0000-000033050000}"/>
    <cellStyle name="_선정(1)_추풍령-1_V. 단위수량" xfId="1214" xr:uid="{00000000-0005-0000-0000-000034050000}"/>
    <cellStyle name="_선정(1)_추풍령-1_V.단위수량" xfId="1215" xr:uid="{00000000-0005-0000-0000-000035050000}"/>
    <cellStyle name="_선정(2)" xfId="1218" xr:uid="{00000000-0005-0000-0000-000038050000}"/>
    <cellStyle name="_선정(2)_V. 단위수량" xfId="1228" xr:uid="{00000000-0005-0000-0000-000042050000}"/>
    <cellStyle name="_선정(2)_V.단위수량" xfId="1229" xr:uid="{00000000-0005-0000-0000-000043050000}"/>
    <cellStyle name="_선정(2)_선정안(삼산)" xfId="1219" xr:uid="{00000000-0005-0000-0000-000039050000}"/>
    <cellStyle name="_선정(2)_선정안(삼산)_V. 단위수량" xfId="1220" xr:uid="{00000000-0005-0000-0000-00003A050000}"/>
    <cellStyle name="_선정(2)_선정안(삼산)_V.단위수량" xfId="1221" xr:uid="{00000000-0005-0000-0000-00003B050000}"/>
    <cellStyle name="_선정(2)_추풍령" xfId="1222" xr:uid="{00000000-0005-0000-0000-00003C050000}"/>
    <cellStyle name="_선정(2)_추풍령_V. 단위수량" xfId="1223" xr:uid="{00000000-0005-0000-0000-00003D050000}"/>
    <cellStyle name="_선정(2)_추풍령_V.단위수량" xfId="1224" xr:uid="{00000000-0005-0000-0000-00003E050000}"/>
    <cellStyle name="_선정(2)_추풍령-1" xfId="1225" xr:uid="{00000000-0005-0000-0000-00003F050000}"/>
    <cellStyle name="_선정(2)_추풍령-1_V. 단위수량" xfId="1226" xr:uid="{00000000-0005-0000-0000-000040050000}"/>
    <cellStyle name="_선정(2)_추풍령-1_V.단위수량" xfId="1227" xr:uid="{00000000-0005-0000-0000-000041050000}"/>
    <cellStyle name="_선정(3)" xfId="1230" xr:uid="{00000000-0005-0000-0000-000044050000}"/>
    <cellStyle name="_선정(3)_V. 단위수량" xfId="1240" xr:uid="{00000000-0005-0000-0000-00004E050000}"/>
    <cellStyle name="_선정(3)_V.단위수량" xfId="1241" xr:uid="{00000000-0005-0000-0000-00004F050000}"/>
    <cellStyle name="_선정(3)_선정안(삼산)" xfId="1231" xr:uid="{00000000-0005-0000-0000-000045050000}"/>
    <cellStyle name="_선정(3)_선정안(삼산)_V. 단위수량" xfId="1232" xr:uid="{00000000-0005-0000-0000-000046050000}"/>
    <cellStyle name="_선정(3)_선정안(삼산)_V.단위수량" xfId="1233" xr:uid="{00000000-0005-0000-0000-000047050000}"/>
    <cellStyle name="_선정(3)_추풍령" xfId="1234" xr:uid="{00000000-0005-0000-0000-000048050000}"/>
    <cellStyle name="_선정(3)_추풍령_V. 단위수량" xfId="1235" xr:uid="{00000000-0005-0000-0000-000049050000}"/>
    <cellStyle name="_선정(3)_추풍령_V.단위수량" xfId="1236" xr:uid="{00000000-0005-0000-0000-00004A050000}"/>
    <cellStyle name="_선정(3)_추풍령-1" xfId="1237" xr:uid="{00000000-0005-0000-0000-00004B050000}"/>
    <cellStyle name="_선정(3)_추풍령-1_V. 단위수량" xfId="1238" xr:uid="{00000000-0005-0000-0000-00004C050000}"/>
    <cellStyle name="_선정(3)_추풍령-1_V.단위수량" xfId="1239" xr:uid="{00000000-0005-0000-0000-00004D050000}"/>
    <cellStyle name="_선정(4)" xfId="1242" xr:uid="{00000000-0005-0000-0000-000050050000}"/>
    <cellStyle name="_선정(4)_V. 단위수량" xfId="1252" xr:uid="{00000000-0005-0000-0000-00005A050000}"/>
    <cellStyle name="_선정(4)_V.단위수량" xfId="1253" xr:uid="{00000000-0005-0000-0000-00005B050000}"/>
    <cellStyle name="_선정(4)_선정안(삼산)" xfId="1243" xr:uid="{00000000-0005-0000-0000-000051050000}"/>
    <cellStyle name="_선정(4)_선정안(삼산)_V. 단위수량" xfId="1244" xr:uid="{00000000-0005-0000-0000-000052050000}"/>
    <cellStyle name="_선정(4)_선정안(삼산)_V.단위수량" xfId="1245" xr:uid="{00000000-0005-0000-0000-000053050000}"/>
    <cellStyle name="_선정(4)_추풍령" xfId="1246" xr:uid="{00000000-0005-0000-0000-000054050000}"/>
    <cellStyle name="_선정(4)_추풍령_V. 단위수량" xfId="1247" xr:uid="{00000000-0005-0000-0000-000055050000}"/>
    <cellStyle name="_선정(4)_추풍령_V.단위수량" xfId="1248" xr:uid="{00000000-0005-0000-0000-000056050000}"/>
    <cellStyle name="_선정(4)_추풍령-1" xfId="1249" xr:uid="{00000000-0005-0000-0000-000057050000}"/>
    <cellStyle name="_선정(4)_추풍령-1_V. 단위수량" xfId="1250" xr:uid="{00000000-0005-0000-0000-000058050000}"/>
    <cellStyle name="_선정(4)_추풍령-1_V.단위수량" xfId="1251" xr:uid="{00000000-0005-0000-0000-000059050000}"/>
    <cellStyle name="_선정(5)" xfId="1254" xr:uid="{00000000-0005-0000-0000-00005C050000}"/>
    <cellStyle name="_선정(5)_V. 단위수량" xfId="1264" xr:uid="{00000000-0005-0000-0000-000066050000}"/>
    <cellStyle name="_선정(5)_V.단위수량" xfId="1265" xr:uid="{00000000-0005-0000-0000-000067050000}"/>
    <cellStyle name="_선정(5)_선정안(삼산)" xfId="1255" xr:uid="{00000000-0005-0000-0000-00005D050000}"/>
    <cellStyle name="_선정(5)_선정안(삼산)_V. 단위수량" xfId="1256" xr:uid="{00000000-0005-0000-0000-00005E050000}"/>
    <cellStyle name="_선정(5)_선정안(삼산)_V.단위수량" xfId="1257" xr:uid="{00000000-0005-0000-0000-00005F050000}"/>
    <cellStyle name="_선정(5)_추풍령" xfId="1258" xr:uid="{00000000-0005-0000-0000-000060050000}"/>
    <cellStyle name="_선정(5)_추풍령_V. 단위수량" xfId="1259" xr:uid="{00000000-0005-0000-0000-000061050000}"/>
    <cellStyle name="_선정(5)_추풍령_V.단위수량" xfId="1260" xr:uid="{00000000-0005-0000-0000-000062050000}"/>
    <cellStyle name="_선정(5)_추풍령-1" xfId="1261" xr:uid="{00000000-0005-0000-0000-000063050000}"/>
    <cellStyle name="_선정(5)_추풍령-1_V. 단위수량" xfId="1262" xr:uid="{00000000-0005-0000-0000-000064050000}"/>
    <cellStyle name="_선정(5)_추풍령-1_V.단위수량" xfId="1263" xr:uid="{00000000-0005-0000-0000-000065050000}"/>
    <cellStyle name="_설계내역(확정분)" xfId="3575" xr:uid="{00000000-0005-0000-0000-000068050000}"/>
    <cellStyle name="_설계내역3-확정" xfId="3576" xr:uid="{00000000-0005-0000-0000-000069050000}"/>
    <cellStyle name="_설계내역서양식(조정분2차)" xfId="3577" xr:uid="{00000000-0005-0000-0000-00006A050000}"/>
    <cellStyle name="_수 량 연화.내감" xfId="1266" xr:uid="{00000000-0005-0000-0000-00006B050000}"/>
    <cellStyle name="_수 량 연화.내감_01토공" xfId="1267" xr:uid="{00000000-0005-0000-0000-00006C050000}"/>
    <cellStyle name="_수 량 연화.내감_01토공(A-)" xfId="1268" xr:uid="{00000000-0005-0000-0000-00006D050000}"/>
    <cellStyle name="_수 량 연화.내감_G-계산토공(관로)" xfId="1385" xr:uid="{00000000-0005-0000-0000-0000E2050000}"/>
    <cellStyle name="_수 량 연화.내감_관로공-B" xfId="1269" xr:uid="{00000000-0005-0000-0000-00006E050000}"/>
    <cellStyle name="_수 량 연화.내감_금산제수량(전체최종)" xfId="1270" xr:uid="{00000000-0005-0000-0000-00006F050000}"/>
    <cellStyle name="_수 량 연화.내감_금산제수량(전체최종)_01토공" xfId="1271" xr:uid="{00000000-0005-0000-0000-000070050000}"/>
    <cellStyle name="_수 량 연화.내감_금산제수량(전체최종)_01토공(A-)" xfId="1272" xr:uid="{00000000-0005-0000-0000-000071050000}"/>
    <cellStyle name="_수 량 연화.내감_금산제수량(전체최종)_G-계산토공(관로)" xfId="1329" xr:uid="{00000000-0005-0000-0000-0000AA050000}"/>
    <cellStyle name="_수 량 연화.내감_금산제수량(전체최종)_관로공-B" xfId="1273" xr:uid="{00000000-0005-0000-0000-000072050000}"/>
    <cellStyle name="_수 량 연화.내감_금산제수량(전체최종)_토공(3지구)" xfId="1274" xr:uid="{00000000-0005-0000-0000-000073050000}"/>
    <cellStyle name="_수 량 연화.내감_금산제수량(전체최종)_토공(3지구)_01토공" xfId="1275" xr:uid="{00000000-0005-0000-0000-000074050000}"/>
    <cellStyle name="_수 량 연화.내감_금산제수량(전체최종)_토공(3지구)_01토공(A-)" xfId="1276" xr:uid="{00000000-0005-0000-0000-000075050000}"/>
    <cellStyle name="_수 량 연화.내감_금산제수량(전체최종)_토공(3지구)_G-계산토공(관로)" xfId="1291" xr:uid="{00000000-0005-0000-0000-000084050000}"/>
    <cellStyle name="_수 량 연화.내감_금산제수량(전체최종)_토공(3지구)_관로공-B" xfId="1277" xr:uid="{00000000-0005-0000-0000-000076050000}"/>
    <cellStyle name="_수 량 연화.내감_금산제수량(전체최종)_토공(3지구)_토공(4지구)" xfId="1278" xr:uid="{00000000-0005-0000-0000-000077050000}"/>
    <cellStyle name="_수 량 연화.내감_금산제수량(전체최종)_토공(3지구)_토공(4지구)_01토공" xfId="1279" xr:uid="{00000000-0005-0000-0000-000078050000}"/>
    <cellStyle name="_수 량 연화.내감_금산제수량(전체최종)_토공(3지구)_토공(4지구)_01토공(A-)" xfId="1280" xr:uid="{00000000-0005-0000-0000-000079050000}"/>
    <cellStyle name="_수 량 연화.내감_금산제수량(전체최종)_토공(3지구)_토공(4지구)_G-계산토공(관로)" xfId="1289" xr:uid="{00000000-0005-0000-0000-000082050000}"/>
    <cellStyle name="_수 량 연화.내감_금산제수량(전체최종)_토공(3지구)_토공(4지구)_관로공-B" xfId="1281" xr:uid="{00000000-0005-0000-0000-00007A050000}"/>
    <cellStyle name="_수 량 연화.내감_금산제수량(전체최종)_토공(3지구)_토공(4지구)_토공(4지구)" xfId="1282" xr:uid="{00000000-0005-0000-0000-00007B050000}"/>
    <cellStyle name="_수 량 연화.내감_금산제수량(전체최종)_토공(3지구)_토공(4지구)_토공(4지구)_01토공" xfId="1283" xr:uid="{00000000-0005-0000-0000-00007C050000}"/>
    <cellStyle name="_수 량 연화.내감_금산제수량(전체최종)_토공(3지구)_토공(4지구)_토공(4지구)_01토공(A-)" xfId="1284" xr:uid="{00000000-0005-0000-0000-00007D050000}"/>
    <cellStyle name="_수 량 연화.내감_금산제수량(전체최종)_토공(3지구)_토공(4지구)_토공(4지구)_G-계산토공(관로)" xfId="1287" xr:uid="{00000000-0005-0000-0000-000080050000}"/>
    <cellStyle name="_수 량 연화.내감_금산제수량(전체최종)_토공(3지구)_토공(4지구)_토공(4지구)_관로공-B" xfId="1285" xr:uid="{00000000-0005-0000-0000-00007E050000}"/>
    <cellStyle name="_수 량 연화.내감_금산제수량(전체최종)_토공(3지구)_토공(4지구)_토공(4지구)_토공-B" xfId="1286" xr:uid="{00000000-0005-0000-0000-00007F050000}"/>
    <cellStyle name="_수 량 연화.내감_금산제수량(전체최종)_토공(3지구)_토공(4지구)_토공-B" xfId="1288" xr:uid="{00000000-0005-0000-0000-000081050000}"/>
    <cellStyle name="_수 량 연화.내감_금산제수량(전체최종)_토공(3지구)_토공-B" xfId="1290" xr:uid="{00000000-0005-0000-0000-000083050000}"/>
    <cellStyle name="_수 량 연화.내감_금산제수량(전체최종)_토공(4지구)" xfId="1292" xr:uid="{00000000-0005-0000-0000-000085050000}"/>
    <cellStyle name="_수 량 연화.내감_금산제수량(전체최종)_토공(4지구)_01토공" xfId="1293" xr:uid="{00000000-0005-0000-0000-000086050000}"/>
    <cellStyle name="_수 량 연화.내감_금산제수량(전체최종)_토공(4지구)_01토공(A-)" xfId="1294" xr:uid="{00000000-0005-0000-0000-000087050000}"/>
    <cellStyle name="_수 량 연화.내감_금산제수량(전체최종)_토공(4지구)_G-계산토공(관로)" xfId="1327" xr:uid="{00000000-0005-0000-0000-0000A8050000}"/>
    <cellStyle name="_수 량 연화.내감_금산제수량(전체최종)_토공(4지구)_관로공-B" xfId="1295" xr:uid="{00000000-0005-0000-0000-000088050000}"/>
    <cellStyle name="_수 량 연화.내감_금산제수량(전체최종)_토공(4지구)_토공(4지구)" xfId="1296" xr:uid="{00000000-0005-0000-0000-000089050000}"/>
    <cellStyle name="_수 량 연화.내감_금산제수량(전체최종)_토공(4지구)_토공(4지구)_01토공" xfId="1297" xr:uid="{00000000-0005-0000-0000-00008A050000}"/>
    <cellStyle name="_수 량 연화.내감_금산제수량(전체최종)_토공(4지구)_토공(4지구)_01토공(A-)" xfId="1298" xr:uid="{00000000-0005-0000-0000-00008B050000}"/>
    <cellStyle name="_수 량 연화.내감_금산제수량(전체최종)_토공(4지구)_토공(4지구)_G-계산토공(관로)" xfId="1325" xr:uid="{00000000-0005-0000-0000-0000A6050000}"/>
    <cellStyle name="_수 량 연화.내감_금산제수량(전체최종)_토공(4지구)_토공(4지구)_관로공-B" xfId="1299" xr:uid="{00000000-0005-0000-0000-00008C050000}"/>
    <cellStyle name="_수 량 연화.내감_금산제수량(전체최종)_토공(4지구)_토공(4지구)_토공(3지구)" xfId="1300" xr:uid="{00000000-0005-0000-0000-00008D050000}"/>
    <cellStyle name="_수 량 연화.내감_금산제수량(전체최종)_토공(4지구)_토공(4지구)_토공(3지구)_01토공" xfId="1301" xr:uid="{00000000-0005-0000-0000-00008E050000}"/>
    <cellStyle name="_수 량 연화.내감_금산제수량(전체최종)_토공(4지구)_토공(4지구)_토공(3지구)_01토공(A-)" xfId="1302" xr:uid="{00000000-0005-0000-0000-00008F050000}"/>
    <cellStyle name="_수 량 연화.내감_금산제수량(전체최종)_토공(4지구)_토공(4지구)_토공(3지구)_G-계산토공(관로)" xfId="1317" xr:uid="{00000000-0005-0000-0000-00009E050000}"/>
    <cellStyle name="_수 량 연화.내감_금산제수량(전체최종)_토공(4지구)_토공(4지구)_토공(3지구)_관로공-B" xfId="1303" xr:uid="{00000000-0005-0000-0000-000090050000}"/>
    <cellStyle name="_수 량 연화.내감_금산제수량(전체최종)_토공(4지구)_토공(4지구)_토공(3지구)_토공(4지구)" xfId="1304" xr:uid="{00000000-0005-0000-0000-000091050000}"/>
    <cellStyle name="_수 량 연화.내감_금산제수량(전체최종)_토공(4지구)_토공(4지구)_토공(3지구)_토공(4지구)_01토공" xfId="1305" xr:uid="{00000000-0005-0000-0000-000092050000}"/>
    <cellStyle name="_수 량 연화.내감_금산제수량(전체최종)_토공(4지구)_토공(4지구)_토공(3지구)_토공(4지구)_01토공(A-)" xfId="1306" xr:uid="{00000000-0005-0000-0000-000093050000}"/>
    <cellStyle name="_수 량 연화.내감_금산제수량(전체최종)_토공(4지구)_토공(4지구)_토공(3지구)_토공(4지구)_G-계산토공(관로)" xfId="1315" xr:uid="{00000000-0005-0000-0000-00009C050000}"/>
    <cellStyle name="_수 량 연화.내감_금산제수량(전체최종)_토공(4지구)_토공(4지구)_토공(3지구)_토공(4지구)_관로공-B" xfId="1307" xr:uid="{00000000-0005-0000-0000-000094050000}"/>
    <cellStyle name="_수 량 연화.내감_금산제수량(전체최종)_토공(4지구)_토공(4지구)_토공(3지구)_토공(4지구)_토공(4지구)" xfId="1308" xr:uid="{00000000-0005-0000-0000-000095050000}"/>
    <cellStyle name="_수 량 연화.내감_금산제수량(전체최종)_토공(4지구)_토공(4지구)_토공(3지구)_토공(4지구)_토공(4지구)_01토공" xfId="1309" xr:uid="{00000000-0005-0000-0000-000096050000}"/>
    <cellStyle name="_수 량 연화.내감_금산제수량(전체최종)_토공(4지구)_토공(4지구)_토공(3지구)_토공(4지구)_토공(4지구)_01토공(A-)" xfId="1310" xr:uid="{00000000-0005-0000-0000-000097050000}"/>
    <cellStyle name="_수 량 연화.내감_금산제수량(전체최종)_토공(4지구)_토공(4지구)_토공(3지구)_토공(4지구)_토공(4지구)_G-계산토공(관로)" xfId="1313" xr:uid="{00000000-0005-0000-0000-00009A050000}"/>
    <cellStyle name="_수 량 연화.내감_금산제수량(전체최종)_토공(4지구)_토공(4지구)_토공(3지구)_토공(4지구)_토공(4지구)_관로공-B" xfId="1311" xr:uid="{00000000-0005-0000-0000-000098050000}"/>
    <cellStyle name="_수 량 연화.내감_금산제수량(전체최종)_토공(4지구)_토공(4지구)_토공(3지구)_토공(4지구)_토공(4지구)_토공-B" xfId="1312" xr:uid="{00000000-0005-0000-0000-000099050000}"/>
    <cellStyle name="_수 량 연화.내감_금산제수량(전체최종)_토공(4지구)_토공(4지구)_토공(3지구)_토공(4지구)_토공-B" xfId="1314" xr:uid="{00000000-0005-0000-0000-00009B050000}"/>
    <cellStyle name="_수 량 연화.내감_금산제수량(전체최종)_토공(4지구)_토공(4지구)_토공(3지구)_토공-B" xfId="1316" xr:uid="{00000000-0005-0000-0000-00009D050000}"/>
    <cellStyle name="_수 량 연화.내감_금산제수량(전체최종)_토공(4지구)_토공(4지구)_토공(4지구)" xfId="1318" xr:uid="{00000000-0005-0000-0000-00009F050000}"/>
    <cellStyle name="_수 량 연화.내감_금산제수량(전체최종)_토공(4지구)_토공(4지구)_토공(4지구)_01토공" xfId="1319" xr:uid="{00000000-0005-0000-0000-0000A0050000}"/>
    <cellStyle name="_수 량 연화.내감_금산제수량(전체최종)_토공(4지구)_토공(4지구)_토공(4지구)_01토공(A-)" xfId="1320" xr:uid="{00000000-0005-0000-0000-0000A1050000}"/>
    <cellStyle name="_수 량 연화.내감_금산제수량(전체최종)_토공(4지구)_토공(4지구)_토공(4지구)_G-계산토공(관로)" xfId="1323" xr:uid="{00000000-0005-0000-0000-0000A4050000}"/>
    <cellStyle name="_수 량 연화.내감_금산제수량(전체최종)_토공(4지구)_토공(4지구)_토공(4지구)_관로공-B" xfId="1321" xr:uid="{00000000-0005-0000-0000-0000A2050000}"/>
    <cellStyle name="_수 량 연화.내감_금산제수량(전체최종)_토공(4지구)_토공(4지구)_토공(4지구)_토공-B" xfId="1322" xr:uid="{00000000-0005-0000-0000-0000A3050000}"/>
    <cellStyle name="_수 량 연화.내감_금산제수량(전체최종)_토공(4지구)_토공(4지구)_토공-B" xfId="1324" xr:uid="{00000000-0005-0000-0000-0000A5050000}"/>
    <cellStyle name="_수 량 연화.내감_금산제수량(전체최종)_토공(4지구)_토공-B" xfId="1326" xr:uid="{00000000-0005-0000-0000-0000A7050000}"/>
    <cellStyle name="_수 량 연화.내감_금산제수량(전체최종)_토공-B" xfId="1328" xr:uid="{00000000-0005-0000-0000-0000A9050000}"/>
    <cellStyle name="_수 량 연화.내감_토공(3지구)" xfId="1330" xr:uid="{00000000-0005-0000-0000-0000AB050000}"/>
    <cellStyle name="_수 량 연화.내감_토공(3지구)_01토공" xfId="1331" xr:uid="{00000000-0005-0000-0000-0000AC050000}"/>
    <cellStyle name="_수 량 연화.내감_토공(3지구)_01토공(A-)" xfId="1332" xr:uid="{00000000-0005-0000-0000-0000AD050000}"/>
    <cellStyle name="_수 량 연화.내감_토공(3지구)_G-계산토공(관로)" xfId="1347" xr:uid="{00000000-0005-0000-0000-0000BC050000}"/>
    <cellStyle name="_수 량 연화.내감_토공(3지구)_관로공-B" xfId="1333" xr:uid="{00000000-0005-0000-0000-0000AE050000}"/>
    <cellStyle name="_수 량 연화.내감_토공(3지구)_토공(4지구)" xfId="1334" xr:uid="{00000000-0005-0000-0000-0000AF050000}"/>
    <cellStyle name="_수 량 연화.내감_토공(3지구)_토공(4지구)_01토공" xfId="1335" xr:uid="{00000000-0005-0000-0000-0000B0050000}"/>
    <cellStyle name="_수 량 연화.내감_토공(3지구)_토공(4지구)_01토공(A-)" xfId="1336" xr:uid="{00000000-0005-0000-0000-0000B1050000}"/>
    <cellStyle name="_수 량 연화.내감_토공(3지구)_토공(4지구)_G-계산토공(관로)" xfId="1345" xr:uid="{00000000-0005-0000-0000-0000BA050000}"/>
    <cellStyle name="_수 량 연화.내감_토공(3지구)_토공(4지구)_관로공-B" xfId="1337" xr:uid="{00000000-0005-0000-0000-0000B2050000}"/>
    <cellStyle name="_수 량 연화.내감_토공(3지구)_토공(4지구)_토공(4지구)" xfId="1338" xr:uid="{00000000-0005-0000-0000-0000B3050000}"/>
    <cellStyle name="_수 량 연화.내감_토공(3지구)_토공(4지구)_토공(4지구)_01토공" xfId="1339" xr:uid="{00000000-0005-0000-0000-0000B4050000}"/>
    <cellStyle name="_수 량 연화.내감_토공(3지구)_토공(4지구)_토공(4지구)_01토공(A-)" xfId="1340" xr:uid="{00000000-0005-0000-0000-0000B5050000}"/>
    <cellStyle name="_수 량 연화.내감_토공(3지구)_토공(4지구)_토공(4지구)_G-계산토공(관로)" xfId="1343" xr:uid="{00000000-0005-0000-0000-0000B8050000}"/>
    <cellStyle name="_수 량 연화.내감_토공(3지구)_토공(4지구)_토공(4지구)_관로공-B" xfId="1341" xr:uid="{00000000-0005-0000-0000-0000B6050000}"/>
    <cellStyle name="_수 량 연화.내감_토공(3지구)_토공(4지구)_토공(4지구)_토공-B" xfId="1342" xr:uid="{00000000-0005-0000-0000-0000B7050000}"/>
    <cellStyle name="_수 량 연화.내감_토공(3지구)_토공(4지구)_토공-B" xfId="1344" xr:uid="{00000000-0005-0000-0000-0000B9050000}"/>
    <cellStyle name="_수 량 연화.내감_토공(3지구)_토공-B" xfId="1346" xr:uid="{00000000-0005-0000-0000-0000BB050000}"/>
    <cellStyle name="_수 량 연화.내감_토공(4지구)" xfId="1348" xr:uid="{00000000-0005-0000-0000-0000BD050000}"/>
    <cellStyle name="_수 량 연화.내감_토공(4지구)_01토공" xfId="1349" xr:uid="{00000000-0005-0000-0000-0000BE050000}"/>
    <cellStyle name="_수 량 연화.내감_토공(4지구)_01토공(A-)" xfId="1350" xr:uid="{00000000-0005-0000-0000-0000BF050000}"/>
    <cellStyle name="_수 량 연화.내감_토공(4지구)_G-계산토공(관로)" xfId="1383" xr:uid="{00000000-0005-0000-0000-0000E0050000}"/>
    <cellStyle name="_수 량 연화.내감_토공(4지구)_관로공-B" xfId="1351" xr:uid="{00000000-0005-0000-0000-0000C0050000}"/>
    <cellStyle name="_수 량 연화.내감_토공(4지구)_토공(4지구)" xfId="1352" xr:uid="{00000000-0005-0000-0000-0000C1050000}"/>
    <cellStyle name="_수 량 연화.내감_토공(4지구)_토공(4지구)_01토공" xfId="1353" xr:uid="{00000000-0005-0000-0000-0000C2050000}"/>
    <cellStyle name="_수 량 연화.내감_토공(4지구)_토공(4지구)_01토공(A-)" xfId="1354" xr:uid="{00000000-0005-0000-0000-0000C3050000}"/>
    <cellStyle name="_수 량 연화.내감_토공(4지구)_토공(4지구)_G-계산토공(관로)" xfId="1381" xr:uid="{00000000-0005-0000-0000-0000DE050000}"/>
    <cellStyle name="_수 량 연화.내감_토공(4지구)_토공(4지구)_관로공-B" xfId="1355" xr:uid="{00000000-0005-0000-0000-0000C4050000}"/>
    <cellStyle name="_수 량 연화.내감_토공(4지구)_토공(4지구)_토공(3지구)" xfId="1356" xr:uid="{00000000-0005-0000-0000-0000C5050000}"/>
    <cellStyle name="_수 량 연화.내감_토공(4지구)_토공(4지구)_토공(3지구)_01토공" xfId="1357" xr:uid="{00000000-0005-0000-0000-0000C6050000}"/>
    <cellStyle name="_수 량 연화.내감_토공(4지구)_토공(4지구)_토공(3지구)_01토공(A-)" xfId="1358" xr:uid="{00000000-0005-0000-0000-0000C7050000}"/>
    <cellStyle name="_수 량 연화.내감_토공(4지구)_토공(4지구)_토공(3지구)_G-계산토공(관로)" xfId="1373" xr:uid="{00000000-0005-0000-0000-0000D6050000}"/>
    <cellStyle name="_수 량 연화.내감_토공(4지구)_토공(4지구)_토공(3지구)_관로공-B" xfId="1359" xr:uid="{00000000-0005-0000-0000-0000C8050000}"/>
    <cellStyle name="_수 량 연화.내감_토공(4지구)_토공(4지구)_토공(3지구)_토공(4지구)" xfId="1360" xr:uid="{00000000-0005-0000-0000-0000C9050000}"/>
    <cellStyle name="_수 량 연화.내감_토공(4지구)_토공(4지구)_토공(3지구)_토공(4지구)_01토공" xfId="1361" xr:uid="{00000000-0005-0000-0000-0000CA050000}"/>
    <cellStyle name="_수 량 연화.내감_토공(4지구)_토공(4지구)_토공(3지구)_토공(4지구)_01토공(A-)" xfId="1362" xr:uid="{00000000-0005-0000-0000-0000CB050000}"/>
    <cellStyle name="_수 량 연화.내감_토공(4지구)_토공(4지구)_토공(3지구)_토공(4지구)_G-계산토공(관로)" xfId="1371" xr:uid="{00000000-0005-0000-0000-0000D4050000}"/>
    <cellStyle name="_수 량 연화.내감_토공(4지구)_토공(4지구)_토공(3지구)_토공(4지구)_관로공-B" xfId="1363" xr:uid="{00000000-0005-0000-0000-0000CC050000}"/>
    <cellStyle name="_수 량 연화.내감_토공(4지구)_토공(4지구)_토공(3지구)_토공(4지구)_토공(4지구)" xfId="1364" xr:uid="{00000000-0005-0000-0000-0000CD050000}"/>
    <cellStyle name="_수 량 연화.내감_토공(4지구)_토공(4지구)_토공(3지구)_토공(4지구)_토공(4지구)_01토공" xfId="1365" xr:uid="{00000000-0005-0000-0000-0000CE050000}"/>
    <cellStyle name="_수 량 연화.내감_토공(4지구)_토공(4지구)_토공(3지구)_토공(4지구)_토공(4지구)_01토공(A-)" xfId="1366" xr:uid="{00000000-0005-0000-0000-0000CF050000}"/>
    <cellStyle name="_수 량 연화.내감_토공(4지구)_토공(4지구)_토공(3지구)_토공(4지구)_토공(4지구)_G-계산토공(관로)" xfId="1369" xr:uid="{00000000-0005-0000-0000-0000D2050000}"/>
    <cellStyle name="_수 량 연화.내감_토공(4지구)_토공(4지구)_토공(3지구)_토공(4지구)_토공(4지구)_관로공-B" xfId="1367" xr:uid="{00000000-0005-0000-0000-0000D0050000}"/>
    <cellStyle name="_수 량 연화.내감_토공(4지구)_토공(4지구)_토공(3지구)_토공(4지구)_토공(4지구)_토공-B" xfId="1368" xr:uid="{00000000-0005-0000-0000-0000D1050000}"/>
    <cellStyle name="_수 량 연화.내감_토공(4지구)_토공(4지구)_토공(3지구)_토공(4지구)_토공-B" xfId="1370" xr:uid="{00000000-0005-0000-0000-0000D3050000}"/>
    <cellStyle name="_수 량 연화.내감_토공(4지구)_토공(4지구)_토공(3지구)_토공-B" xfId="1372" xr:uid="{00000000-0005-0000-0000-0000D5050000}"/>
    <cellStyle name="_수 량 연화.내감_토공(4지구)_토공(4지구)_토공(4지구)" xfId="1374" xr:uid="{00000000-0005-0000-0000-0000D7050000}"/>
    <cellStyle name="_수 량 연화.내감_토공(4지구)_토공(4지구)_토공(4지구)_01토공" xfId="1375" xr:uid="{00000000-0005-0000-0000-0000D8050000}"/>
    <cellStyle name="_수 량 연화.내감_토공(4지구)_토공(4지구)_토공(4지구)_01토공(A-)" xfId="1376" xr:uid="{00000000-0005-0000-0000-0000D9050000}"/>
    <cellStyle name="_수 량 연화.내감_토공(4지구)_토공(4지구)_토공(4지구)_G-계산토공(관로)" xfId="1379" xr:uid="{00000000-0005-0000-0000-0000DC050000}"/>
    <cellStyle name="_수 량 연화.내감_토공(4지구)_토공(4지구)_토공(4지구)_관로공-B" xfId="1377" xr:uid="{00000000-0005-0000-0000-0000DA050000}"/>
    <cellStyle name="_수 량 연화.내감_토공(4지구)_토공(4지구)_토공(4지구)_토공-B" xfId="1378" xr:uid="{00000000-0005-0000-0000-0000DB050000}"/>
    <cellStyle name="_수 량 연화.내감_토공(4지구)_토공(4지구)_토공-B" xfId="1380" xr:uid="{00000000-0005-0000-0000-0000DD050000}"/>
    <cellStyle name="_수 량 연화.내감_토공(4지구)_토공-B" xfId="1382" xr:uid="{00000000-0005-0000-0000-0000DF050000}"/>
    <cellStyle name="_수 량 연화.내감_토공-B" xfId="1384" xr:uid="{00000000-0005-0000-0000-0000E1050000}"/>
    <cellStyle name="_수량금회 연화.내감" xfId="1386" xr:uid="{00000000-0005-0000-0000-0000E3050000}"/>
    <cellStyle name="_수량금회 연화.내감_01토공" xfId="1387" xr:uid="{00000000-0005-0000-0000-0000E4050000}"/>
    <cellStyle name="_수량금회 연화.내감_01토공(A-)" xfId="1388" xr:uid="{00000000-0005-0000-0000-0000E5050000}"/>
    <cellStyle name="_수량금회 연화.내감_G-계산토공(관로)" xfId="1505" xr:uid="{00000000-0005-0000-0000-00005A060000}"/>
    <cellStyle name="_수량금회 연화.내감_관로공-B" xfId="1389" xr:uid="{00000000-0005-0000-0000-0000E6050000}"/>
    <cellStyle name="_수량금회 연화.내감_금산제수량(전체최종)" xfId="1390" xr:uid="{00000000-0005-0000-0000-0000E7050000}"/>
    <cellStyle name="_수량금회 연화.내감_금산제수량(전체최종)_01토공" xfId="1391" xr:uid="{00000000-0005-0000-0000-0000E8050000}"/>
    <cellStyle name="_수량금회 연화.내감_금산제수량(전체최종)_01토공(A-)" xfId="1392" xr:uid="{00000000-0005-0000-0000-0000E9050000}"/>
    <cellStyle name="_수량금회 연화.내감_금산제수량(전체최종)_G-계산토공(관로)" xfId="1449" xr:uid="{00000000-0005-0000-0000-000022060000}"/>
    <cellStyle name="_수량금회 연화.내감_금산제수량(전체최종)_관로공-B" xfId="1393" xr:uid="{00000000-0005-0000-0000-0000EA050000}"/>
    <cellStyle name="_수량금회 연화.내감_금산제수량(전체최종)_토공(3지구)" xfId="1394" xr:uid="{00000000-0005-0000-0000-0000EB050000}"/>
    <cellStyle name="_수량금회 연화.내감_금산제수량(전체최종)_토공(3지구)_01토공" xfId="1395" xr:uid="{00000000-0005-0000-0000-0000EC050000}"/>
    <cellStyle name="_수량금회 연화.내감_금산제수량(전체최종)_토공(3지구)_01토공(A-)" xfId="1396" xr:uid="{00000000-0005-0000-0000-0000ED050000}"/>
    <cellStyle name="_수량금회 연화.내감_금산제수량(전체최종)_토공(3지구)_G-계산토공(관로)" xfId="1411" xr:uid="{00000000-0005-0000-0000-0000FC050000}"/>
    <cellStyle name="_수량금회 연화.내감_금산제수량(전체최종)_토공(3지구)_관로공-B" xfId="1397" xr:uid="{00000000-0005-0000-0000-0000EE050000}"/>
    <cellStyle name="_수량금회 연화.내감_금산제수량(전체최종)_토공(3지구)_토공(4지구)" xfId="1398" xr:uid="{00000000-0005-0000-0000-0000EF050000}"/>
    <cellStyle name="_수량금회 연화.내감_금산제수량(전체최종)_토공(3지구)_토공(4지구)_01토공" xfId="1399" xr:uid="{00000000-0005-0000-0000-0000F0050000}"/>
    <cellStyle name="_수량금회 연화.내감_금산제수량(전체최종)_토공(3지구)_토공(4지구)_01토공(A-)" xfId="1400" xr:uid="{00000000-0005-0000-0000-0000F1050000}"/>
    <cellStyle name="_수량금회 연화.내감_금산제수량(전체최종)_토공(3지구)_토공(4지구)_G-계산토공(관로)" xfId="1409" xr:uid="{00000000-0005-0000-0000-0000FA050000}"/>
    <cellStyle name="_수량금회 연화.내감_금산제수량(전체최종)_토공(3지구)_토공(4지구)_관로공-B" xfId="1401" xr:uid="{00000000-0005-0000-0000-0000F2050000}"/>
    <cellStyle name="_수량금회 연화.내감_금산제수량(전체최종)_토공(3지구)_토공(4지구)_토공(4지구)" xfId="1402" xr:uid="{00000000-0005-0000-0000-0000F3050000}"/>
    <cellStyle name="_수량금회 연화.내감_금산제수량(전체최종)_토공(3지구)_토공(4지구)_토공(4지구)_01토공" xfId="1403" xr:uid="{00000000-0005-0000-0000-0000F4050000}"/>
    <cellStyle name="_수량금회 연화.내감_금산제수량(전체최종)_토공(3지구)_토공(4지구)_토공(4지구)_01토공(A-)" xfId="1404" xr:uid="{00000000-0005-0000-0000-0000F5050000}"/>
    <cellStyle name="_수량금회 연화.내감_금산제수량(전체최종)_토공(3지구)_토공(4지구)_토공(4지구)_G-계산토공(관로)" xfId="1407" xr:uid="{00000000-0005-0000-0000-0000F8050000}"/>
    <cellStyle name="_수량금회 연화.내감_금산제수량(전체최종)_토공(3지구)_토공(4지구)_토공(4지구)_관로공-B" xfId="1405" xr:uid="{00000000-0005-0000-0000-0000F6050000}"/>
    <cellStyle name="_수량금회 연화.내감_금산제수량(전체최종)_토공(3지구)_토공(4지구)_토공(4지구)_토공-B" xfId="1406" xr:uid="{00000000-0005-0000-0000-0000F7050000}"/>
    <cellStyle name="_수량금회 연화.내감_금산제수량(전체최종)_토공(3지구)_토공(4지구)_토공-B" xfId="1408" xr:uid="{00000000-0005-0000-0000-0000F9050000}"/>
    <cellStyle name="_수량금회 연화.내감_금산제수량(전체최종)_토공(3지구)_토공-B" xfId="1410" xr:uid="{00000000-0005-0000-0000-0000FB050000}"/>
    <cellStyle name="_수량금회 연화.내감_금산제수량(전체최종)_토공(4지구)" xfId="1412" xr:uid="{00000000-0005-0000-0000-0000FD050000}"/>
    <cellStyle name="_수량금회 연화.내감_금산제수량(전체최종)_토공(4지구)_01토공" xfId="1413" xr:uid="{00000000-0005-0000-0000-0000FE050000}"/>
    <cellStyle name="_수량금회 연화.내감_금산제수량(전체최종)_토공(4지구)_01토공(A-)" xfId="1414" xr:uid="{00000000-0005-0000-0000-0000FF050000}"/>
    <cellStyle name="_수량금회 연화.내감_금산제수량(전체최종)_토공(4지구)_G-계산토공(관로)" xfId="1447" xr:uid="{00000000-0005-0000-0000-000020060000}"/>
    <cellStyle name="_수량금회 연화.내감_금산제수량(전체최종)_토공(4지구)_관로공-B" xfId="1415" xr:uid="{00000000-0005-0000-0000-000000060000}"/>
    <cellStyle name="_수량금회 연화.내감_금산제수량(전체최종)_토공(4지구)_토공(4지구)" xfId="1416" xr:uid="{00000000-0005-0000-0000-000001060000}"/>
    <cellStyle name="_수량금회 연화.내감_금산제수량(전체최종)_토공(4지구)_토공(4지구)_01토공" xfId="1417" xr:uid="{00000000-0005-0000-0000-000002060000}"/>
    <cellStyle name="_수량금회 연화.내감_금산제수량(전체최종)_토공(4지구)_토공(4지구)_01토공(A-)" xfId="1418" xr:uid="{00000000-0005-0000-0000-000003060000}"/>
    <cellStyle name="_수량금회 연화.내감_금산제수량(전체최종)_토공(4지구)_토공(4지구)_G-계산토공(관로)" xfId="1445" xr:uid="{00000000-0005-0000-0000-00001E060000}"/>
    <cellStyle name="_수량금회 연화.내감_금산제수량(전체최종)_토공(4지구)_토공(4지구)_관로공-B" xfId="1419" xr:uid="{00000000-0005-0000-0000-000004060000}"/>
    <cellStyle name="_수량금회 연화.내감_금산제수량(전체최종)_토공(4지구)_토공(4지구)_토공(3지구)" xfId="1420" xr:uid="{00000000-0005-0000-0000-000005060000}"/>
    <cellStyle name="_수량금회 연화.내감_금산제수량(전체최종)_토공(4지구)_토공(4지구)_토공(3지구)_01토공" xfId="1421" xr:uid="{00000000-0005-0000-0000-000006060000}"/>
    <cellStyle name="_수량금회 연화.내감_금산제수량(전체최종)_토공(4지구)_토공(4지구)_토공(3지구)_01토공(A-)" xfId="1422" xr:uid="{00000000-0005-0000-0000-000007060000}"/>
    <cellStyle name="_수량금회 연화.내감_금산제수량(전체최종)_토공(4지구)_토공(4지구)_토공(3지구)_G-계산토공(관로)" xfId="1437" xr:uid="{00000000-0005-0000-0000-000016060000}"/>
    <cellStyle name="_수량금회 연화.내감_금산제수량(전체최종)_토공(4지구)_토공(4지구)_토공(3지구)_관로공-B" xfId="1423" xr:uid="{00000000-0005-0000-0000-000008060000}"/>
    <cellStyle name="_수량금회 연화.내감_금산제수량(전체최종)_토공(4지구)_토공(4지구)_토공(3지구)_토공(4지구)" xfId="1424" xr:uid="{00000000-0005-0000-0000-000009060000}"/>
    <cellStyle name="_수량금회 연화.내감_금산제수량(전체최종)_토공(4지구)_토공(4지구)_토공(3지구)_토공(4지구)_01토공" xfId="1425" xr:uid="{00000000-0005-0000-0000-00000A060000}"/>
    <cellStyle name="_수량금회 연화.내감_금산제수량(전체최종)_토공(4지구)_토공(4지구)_토공(3지구)_토공(4지구)_01토공(A-)" xfId="1426" xr:uid="{00000000-0005-0000-0000-00000B060000}"/>
    <cellStyle name="_수량금회 연화.내감_금산제수량(전체최종)_토공(4지구)_토공(4지구)_토공(3지구)_토공(4지구)_G-계산토공(관로)" xfId="1435" xr:uid="{00000000-0005-0000-0000-000014060000}"/>
    <cellStyle name="_수량금회 연화.내감_금산제수량(전체최종)_토공(4지구)_토공(4지구)_토공(3지구)_토공(4지구)_관로공-B" xfId="1427" xr:uid="{00000000-0005-0000-0000-00000C060000}"/>
    <cellStyle name="_수량금회 연화.내감_금산제수량(전체최종)_토공(4지구)_토공(4지구)_토공(3지구)_토공(4지구)_토공(4지구)" xfId="1428" xr:uid="{00000000-0005-0000-0000-00000D060000}"/>
    <cellStyle name="_수량금회 연화.내감_금산제수량(전체최종)_토공(4지구)_토공(4지구)_토공(3지구)_토공(4지구)_토공(4지구)_01토공" xfId="1429" xr:uid="{00000000-0005-0000-0000-00000E060000}"/>
    <cellStyle name="_수량금회 연화.내감_금산제수량(전체최종)_토공(4지구)_토공(4지구)_토공(3지구)_토공(4지구)_토공(4지구)_01토공(A-)" xfId="1430" xr:uid="{00000000-0005-0000-0000-00000F060000}"/>
    <cellStyle name="_수량금회 연화.내감_금산제수량(전체최종)_토공(4지구)_토공(4지구)_토공(3지구)_토공(4지구)_토공(4지구)_G-계산토공(관로)" xfId="1433" xr:uid="{00000000-0005-0000-0000-000012060000}"/>
    <cellStyle name="_수량금회 연화.내감_금산제수량(전체최종)_토공(4지구)_토공(4지구)_토공(3지구)_토공(4지구)_토공(4지구)_관로공-B" xfId="1431" xr:uid="{00000000-0005-0000-0000-000010060000}"/>
    <cellStyle name="_수량금회 연화.내감_금산제수량(전체최종)_토공(4지구)_토공(4지구)_토공(3지구)_토공(4지구)_토공(4지구)_토공-B" xfId="1432" xr:uid="{00000000-0005-0000-0000-000011060000}"/>
    <cellStyle name="_수량금회 연화.내감_금산제수량(전체최종)_토공(4지구)_토공(4지구)_토공(3지구)_토공(4지구)_토공-B" xfId="1434" xr:uid="{00000000-0005-0000-0000-000013060000}"/>
    <cellStyle name="_수량금회 연화.내감_금산제수량(전체최종)_토공(4지구)_토공(4지구)_토공(3지구)_토공-B" xfId="1436" xr:uid="{00000000-0005-0000-0000-000015060000}"/>
    <cellStyle name="_수량금회 연화.내감_금산제수량(전체최종)_토공(4지구)_토공(4지구)_토공(4지구)" xfId="1438" xr:uid="{00000000-0005-0000-0000-000017060000}"/>
    <cellStyle name="_수량금회 연화.내감_금산제수량(전체최종)_토공(4지구)_토공(4지구)_토공(4지구)_01토공" xfId="1439" xr:uid="{00000000-0005-0000-0000-000018060000}"/>
    <cellStyle name="_수량금회 연화.내감_금산제수량(전체최종)_토공(4지구)_토공(4지구)_토공(4지구)_01토공(A-)" xfId="1440" xr:uid="{00000000-0005-0000-0000-000019060000}"/>
    <cellStyle name="_수량금회 연화.내감_금산제수량(전체최종)_토공(4지구)_토공(4지구)_토공(4지구)_G-계산토공(관로)" xfId="1443" xr:uid="{00000000-0005-0000-0000-00001C060000}"/>
    <cellStyle name="_수량금회 연화.내감_금산제수량(전체최종)_토공(4지구)_토공(4지구)_토공(4지구)_관로공-B" xfId="1441" xr:uid="{00000000-0005-0000-0000-00001A060000}"/>
    <cellStyle name="_수량금회 연화.내감_금산제수량(전체최종)_토공(4지구)_토공(4지구)_토공(4지구)_토공-B" xfId="1442" xr:uid="{00000000-0005-0000-0000-00001B060000}"/>
    <cellStyle name="_수량금회 연화.내감_금산제수량(전체최종)_토공(4지구)_토공(4지구)_토공-B" xfId="1444" xr:uid="{00000000-0005-0000-0000-00001D060000}"/>
    <cellStyle name="_수량금회 연화.내감_금산제수량(전체최종)_토공(4지구)_토공-B" xfId="1446" xr:uid="{00000000-0005-0000-0000-00001F060000}"/>
    <cellStyle name="_수량금회 연화.내감_금산제수량(전체최종)_토공-B" xfId="1448" xr:uid="{00000000-0005-0000-0000-000021060000}"/>
    <cellStyle name="_수량금회 연화.내감_토공(3지구)" xfId="1450" xr:uid="{00000000-0005-0000-0000-000023060000}"/>
    <cellStyle name="_수량금회 연화.내감_토공(3지구)_01토공" xfId="1451" xr:uid="{00000000-0005-0000-0000-000024060000}"/>
    <cellStyle name="_수량금회 연화.내감_토공(3지구)_01토공(A-)" xfId="1452" xr:uid="{00000000-0005-0000-0000-000025060000}"/>
    <cellStyle name="_수량금회 연화.내감_토공(3지구)_G-계산토공(관로)" xfId="1467" xr:uid="{00000000-0005-0000-0000-000034060000}"/>
    <cellStyle name="_수량금회 연화.내감_토공(3지구)_관로공-B" xfId="1453" xr:uid="{00000000-0005-0000-0000-000026060000}"/>
    <cellStyle name="_수량금회 연화.내감_토공(3지구)_토공(4지구)" xfId="1454" xr:uid="{00000000-0005-0000-0000-000027060000}"/>
    <cellStyle name="_수량금회 연화.내감_토공(3지구)_토공(4지구)_01토공" xfId="1455" xr:uid="{00000000-0005-0000-0000-000028060000}"/>
    <cellStyle name="_수량금회 연화.내감_토공(3지구)_토공(4지구)_01토공(A-)" xfId="1456" xr:uid="{00000000-0005-0000-0000-000029060000}"/>
    <cellStyle name="_수량금회 연화.내감_토공(3지구)_토공(4지구)_G-계산토공(관로)" xfId="1465" xr:uid="{00000000-0005-0000-0000-000032060000}"/>
    <cellStyle name="_수량금회 연화.내감_토공(3지구)_토공(4지구)_관로공-B" xfId="1457" xr:uid="{00000000-0005-0000-0000-00002A060000}"/>
    <cellStyle name="_수량금회 연화.내감_토공(3지구)_토공(4지구)_토공(4지구)" xfId="1458" xr:uid="{00000000-0005-0000-0000-00002B060000}"/>
    <cellStyle name="_수량금회 연화.내감_토공(3지구)_토공(4지구)_토공(4지구)_01토공" xfId="1459" xr:uid="{00000000-0005-0000-0000-00002C060000}"/>
    <cellStyle name="_수량금회 연화.내감_토공(3지구)_토공(4지구)_토공(4지구)_01토공(A-)" xfId="1460" xr:uid="{00000000-0005-0000-0000-00002D060000}"/>
    <cellStyle name="_수량금회 연화.내감_토공(3지구)_토공(4지구)_토공(4지구)_G-계산토공(관로)" xfId="1463" xr:uid="{00000000-0005-0000-0000-000030060000}"/>
    <cellStyle name="_수량금회 연화.내감_토공(3지구)_토공(4지구)_토공(4지구)_관로공-B" xfId="1461" xr:uid="{00000000-0005-0000-0000-00002E060000}"/>
    <cellStyle name="_수량금회 연화.내감_토공(3지구)_토공(4지구)_토공(4지구)_토공-B" xfId="1462" xr:uid="{00000000-0005-0000-0000-00002F060000}"/>
    <cellStyle name="_수량금회 연화.내감_토공(3지구)_토공(4지구)_토공-B" xfId="1464" xr:uid="{00000000-0005-0000-0000-000031060000}"/>
    <cellStyle name="_수량금회 연화.내감_토공(3지구)_토공-B" xfId="1466" xr:uid="{00000000-0005-0000-0000-000033060000}"/>
    <cellStyle name="_수량금회 연화.내감_토공(4지구)" xfId="1468" xr:uid="{00000000-0005-0000-0000-000035060000}"/>
    <cellStyle name="_수량금회 연화.내감_토공(4지구)_01토공" xfId="1469" xr:uid="{00000000-0005-0000-0000-000036060000}"/>
    <cellStyle name="_수량금회 연화.내감_토공(4지구)_01토공(A-)" xfId="1470" xr:uid="{00000000-0005-0000-0000-000037060000}"/>
    <cellStyle name="_수량금회 연화.내감_토공(4지구)_G-계산토공(관로)" xfId="1503" xr:uid="{00000000-0005-0000-0000-000058060000}"/>
    <cellStyle name="_수량금회 연화.내감_토공(4지구)_관로공-B" xfId="1471" xr:uid="{00000000-0005-0000-0000-000038060000}"/>
    <cellStyle name="_수량금회 연화.내감_토공(4지구)_토공(4지구)" xfId="1472" xr:uid="{00000000-0005-0000-0000-000039060000}"/>
    <cellStyle name="_수량금회 연화.내감_토공(4지구)_토공(4지구)_01토공" xfId="1473" xr:uid="{00000000-0005-0000-0000-00003A060000}"/>
    <cellStyle name="_수량금회 연화.내감_토공(4지구)_토공(4지구)_01토공(A-)" xfId="1474" xr:uid="{00000000-0005-0000-0000-00003B060000}"/>
    <cellStyle name="_수량금회 연화.내감_토공(4지구)_토공(4지구)_G-계산토공(관로)" xfId="1501" xr:uid="{00000000-0005-0000-0000-000056060000}"/>
    <cellStyle name="_수량금회 연화.내감_토공(4지구)_토공(4지구)_관로공-B" xfId="1475" xr:uid="{00000000-0005-0000-0000-00003C060000}"/>
    <cellStyle name="_수량금회 연화.내감_토공(4지구)_토공(4지구)_토공(3지구)" xfId="1476" xr:uid="{00000000-0005-0000-0000-00003D060000}"/>
    <cellStyle name="_수량금회 연화.내감_토공(4지구)_토공(4지구)_토공(3지구)_01토공" xfId="1477" xr:uid="{00000000-0005-0000-0000-00003E060000}"/>
    <cellStyle name="_수량금회 연화.내감_토공(4지구)_토공(4지구)_토공(3지구)_01토공(A-)" xfId="1478" xr:uid="{00000000-0005-0000-0000-00003F060000}"/>
    <cellStyle name="_수량금회 연화.내감_토공(4지구)_토공(4지구)_토공(3지구)_G-계산토공(관로)" xfId="1493" xr:uid="{00000000-0005-0000-0000-00004E060000}"/>
    <cellStyle name="_수량금회 연화.내감_토공(4지구)_토공(4지구)_토공(3지구)_관로공-B" xfId="1479" xr:uid="{00000000-0005-0000-0000-000040060000}"/>
    <cellStyle name="_수량금회 연화.내감_토공(4지구)_토공(4지구)_토공(3지구)_토공(4지구)" xfId="1480" xr:uid="{00000000-0005-0000-0000-000041060000}"/>
    <cellStyle name="_수량금회 연화.내감_토공(4지구)_토공(4지구)_토공(3지구)_토공(4지구)_01토공" xfId="1481" xr:uid="{00000000-0005-0000-0000-000042060000}"/>
    <cellStyle name="_수량금회 연화.내감_토공(4지구)_토공(4지구)_토공(3지구)_토공(4지구)_01토공(A-)" xfId="1482" xr:uid="{00000000-0005-0000-0000-000043060000}"/>
    <cellStyle name="_수량금회 연화.내감_토공(4지구)_토공(4지구)_토공(3지구)_토공(4지구)_G-계산토공(관로)" xfId="1491" xr:uid="{00000000-0005-0000-0000-00004C060000}"/>
    <cellStyle name="_수량금회 연화.내감_토공(4지구)_토공(4지구)_토공(3지구)_토공(4지구)_관로공-B" xfId="1483" xr:uid="{00000000-0005-0000-0000-000044060000}"/>
    <cellStyle name="_수량금회 연화.내감_토공(4지구)_토공(4지구)_토공(3지구)_토공(4지구)_토공(4지구)" xfId="1484" xr:uid="{00000000-0005-0000-0000-000045060000}"/>
    <cellStyle name="_수량금회 연화.내감_토공(4지구)_토공(4지구)_토공(3지구)_토공(4지구)_토공(4지구)_01토공" xfId="1485" xr:uid="{00000000-0005-0000-0000-000046060000}"/>
    <cellStyle name="_수량금회 연화.내감_토공(4지구)_토공(4지구)_토공(3지구)_토공(4지구)_토공(4지구)_01토공(A-)" xfId="1486" xr:uid="{00000000-0005-0000-0000-000047060000}"/>
    <cellStyle name="_수량금회 연화.내감_토공(4지구)_토공(4지구)_토공(3지구)_토공(4지구)_토공(4지구)_G-계산토공(관로)" xfId="1489" xr:uid="{00000000-0005-0000-0000-00004A060000}"/>
    <cellStyle name="_수량금회 연화.내감_토공(4지구)_토공(4지구)_토공(3지구)_토공(4지구)_토공(4지구)_관로공-B" xfId="1487" xr:uid="{00000000-0005-0000-0000-000048060000}"/>
    <cellStyle name="_수량금회 연화.내감_토공(4지구)_토공(4지구)_토공(3지구)_토공(4지구)_토공(4지구)_토공-B" xfId="1488" xr:uid="{00000000-0005-0000-0000-000049060000}"/>
    <cellStyle name="_수량금회 연화.내감_토공(4지구)_토공(4지구)_토공(3지구)_토공(4지구)_토공-B" xfId="1490" xr:uid="{00000000-0005-0000-0000-00004B060000}"/>
    <cellStyle name="_수량금회 연화.내감_토공(4지구)_토공(4지구)_토공(3지구)_토공-B" xfId="1492" xr:uid="{00000000-0005-0000-0000-00004D060000}"/>
    <cellStyle name="_수량금회 연화.내감_토공(4지구)_토공(4지구)_토공(4지구)" xfId="1494" xr:uid="{00000000-0005-0000-0000-00004F060000}"/>
    <cellStyle name="_수량금회 연화.내감_토공(4지구)_토공(4지구)_토공(4지구)_01토공" xfId="1495" xr:uid="{00000000-0005-0000-0000-000050060000}"/>
    <cellStyle name="_수량금회 연화.내감_토공(4지구)_토공(4지구)_토공(4지구)_01토공(A-)" xfId="1496" xr:uid="{00000000-0005-0000-0000-000051060000}"/>
    <cellStyle name="_수량금회 연화.내감_토공(4지구)_토공(4지구)_토공(4지구)_G-계산토공(관로)" xfId="1499" xr:uid="{00000000-0005-0000-0000-000054060000}"/>
    <cellStyle name="_수량금회 연화.내감_토공(4지구)_토공(4지구)_토공(4지구)_관로공-B" xfId="1497" xr:uid="{00000000-0005-0000-0000-000052060000}"/>
    <cellStyle name="_수량금회 연화.내감_토공(4지구)_토공(4지구)_토공(4지구)_토공-B" xfId="1498" xr:uid="{00000000-0005-0000-0000-000053060000}"/>
    <cellStyle name="_수량금회 연화.내감_토공(4지구)_토공(4지구)_토공-B" xfId="1500" xr:uid="{00000000-0005-0000-0000-000055060000}"/>
    <cellStyle name="_수량금회 연화.내감_토공(4지구)_토공-B" xfId="1502" xr:uid="{00000000-0005-0000-0000-000057060000}"/>
    <cellStyle name="_수량금회 연화.내감_토공-B" xfId="1504" xr:uid="{00000000-0005-0000-0000-000059060000}"/>
    <cellStyle name="_수량산출 구눌하수도" xfId="1506" xr:uid="{00000000-0005-0000-0000-00005B060000}"/>
    <cellStyle name="_수량산출 구눌하수도_01토공" xfId="1507" xr:uid="{00000000-0005-0000-0000-00005C060000}"/>
    <cellStyle name="_수량산출 구눌하수도_01토공(A-)" xfId="1508" xr:uid="{00000000-0005-0000-0000-00005D060000}"/>
    <cellStyle name="_수량산출 구눌하수도_G-계산토공(관로)" xfId="1625" xr:uid="{00000000-0005-0000-0000-0000D2060000}"/>
    <cellStyle name="_수량산출 구눌하수도_관로공-B" xfId="1509" xr:uid="{00000000-0005-0000-0000-00005E060000}"/>
    <cellStyle name="_수량산출 구눌하수도_금산제수량(전체최종)" xfId="1510" xr:uid="{00000000-0005-0000-0000-00005F060000}"/>
    <cellStyle name="_수량산출 구눌하수도_금산제수량(전체최종)_01토공" xfId="1511" xr:uid="{00000000-0005-0000-0000-000060060000}"/>
    <cellStyle name="_수량산출 구눌하수도_금산제수량(전체최종)_01토공(A-)" xfId="1512" xr:uid="{00000000-0005-0000-0000-000061060000}"/>
    <cellStyle name="_수량산출 구눌하수도_금산제수량(전체최종)_G-계산토공(관로)" xfId="1569" xr:uid="{00000000-0005-0000-0000-00009A060000}"/>
    <cellStyle name="_수량산출 구눌하수도_금산제수량(전체최종)_관로공-B" xfId="1513" xr:uid="{00000000-0005-0000-0000-000062060000}"/>
    <cellStyle name="_수량산출 구눌하수도_금산제수량(전체최종)_토공(3지구)" xfId="1514" xr:uid="{00000000-0005-0000-0000-000063060000}"/>
    <cellStyle name="_수량산출 구눌하수도_금산제수량(전체최종)_토공(3지구)_01토공" xfId="1515" xr:uid="{00000000-0005-0000-0000-000064060000}"/>
    <cellStyle name="_수량산출 구눌하수도_금산제수량(전체최종)_토공(3지구)_01토공(A-)" xfId="1516" xr:uid="{00000000-0005-0000-0000-000065060000}"/>
    <cellStyle name="_수량산출 구눌하수도_금산제수량(전체최종)_토공(3지구)_G-계산토공(관로)" xfId="1531" xr:uid="{00000000-0005-0000-0000-000074060000}"/>
    <cellStyle name="_수량산출 구눌하수도_금산제수량(전체최종)_토공(3지구)_관로공-B" xfId="1517" xr:uid="{00000000-0005-0000-0000-000066060000}"/>
    <cellStyle name="_수량산출 구눌하수도_금산제수량(전체최종)_토공(3지구)_토공(4지구)" xfId="1518" xr:uid="{00000000-0005-0000-0000-000067060000}"/>
    <cellStyle name="_수량산출 구눌하수도_금산제수량(전체최종)_토공(3지구)_토공(4지구)_01토공" xfId="1519" xr:uid="{00000000-0005-0000-0000-000068060000}"/>
    <cellStyle name="_수량산출 구눌하수도_금산제수량(전체최종)_토공(3지구)_토공(4지구)_01토공(A-)" xfId="1520" xr:uid="{00000000-0005-0000-0000-000069060000}"/>
    <cellStyle name="_수량산출 구눌하수도_금산제수량(전체최종)_토공(3지구)_토공(4지구)_G-계산토공(관로)" xfId="1529" xr:uid="{00000000-0005-0000-0000-000072060000}"/>
    <cellStyle name="_수량산출 구눌하수도_금산제수량(전체최종)_토공(3지구)_토공(4지구)_관로공-B" xfId="1521" xr:uid="{00000000-0005-0000-0000-00006A060000}"/>
    <cellStyle name="_수량산출 구눌하수도_금산제수량(전체최종)_토공(3지구)_토공(4지구)_토공(4지구)" xfId="1522" xr:uid="{00000000-0005-0000-0000-00006B060000}"/>
    <cellStyle name="_수량산출 구눌하수도_금산제수량(전체최종)_토공(3지구)_토공(4지구)_토공(4지구)_01토공" xfId="1523" xr:uid="{00000000-0005-0000-0000-00006C060000}"/>
    <cellStyle name="_수량산출 구눌하수도_금산제수량(전체최종)_토공(3지구)_토공(4지구)_토공(4지구)_01토공(A-)" xfId="1524" xr:uid="{00000000-0005-0000-0000-00006D060000}"/>
    <cellStyle name="_수량산출 구눌하수도_금산제수량(전체최종)_토공(3지구)_토공(4지구)_토공(4지구)_G-계산토공(관로)" xfId="1527" xr:uid="{00000000-0005-0000-0000-000070060000}"/>
    <cellStyle name="_수량산출 구눌하수도_금산제수량(전체최종)_토공(3지구)_토공(4지구)_토공(4지구)_관로공-B" xfId="1525" xr:uid="{00000000-0005-0000-0000-00006E060000}"/>
    <cellStyle name="_수량산출 구눌하수도_금산제수량(전체최종)_토공(3지구)_토공(4지구)_토공(4지구)_토공-B" xfId="1526" xr:uid="{00000000-0005-0000-0000-00006F060000}"/>
    <cellStyle name="_수량산출 구눌하수도_금산제수량(전체최종)_토공(3지구)_토공(4지구)_토공-B" xfId="1528" xr:uid="{00000000-0005-0000-0000-000071060000}"/>
    <cellStyle name="_수량산출 구눌하수도_금산제수량(전체최종)_토공(3지구)_토공-B" xfId="1530" xr:uid="{00000000-0005-0000-0000-000073060000}"/>
    <cellStyle name="_수량산출 구눌하수도_금산제수량(전체최종)_토공(4지구)" xfId="1532" xr:uid="{00000000-0005-0000-0000-000075060000}"/>
    <cellStyle name="_수량산출 구눌하수도_금산제수량(전체최종)_토공(4지구)_01토공" xfId="1533" xr:uid="{00000000-0005-0000-0000-000076060000}"/>
    <cellStyle name="_수량산출 구눌하수도_금산제수량(전체최종)_토공(4지구)_01토공(A-)" xfId="1534" xr:uid="{00000000-0005-0000-0000-000077060000}"/>
    <cellStyle name="_수량산출 구눌하수도_금산제수량(전체최종)_토공(4지구)_G-계산토공(관로)" xfId="1567" xr:uid="{00000000-0005-0000-0000-000098060000}"/>
    <cellStyle name="_수량산출 구눌하수도_금산제수량(전체최종)_토공(4지구)_관로공-B" xfId="1535" xr:uid="{00000000-0005-0000-0000-000078060000}"/>
    <cellStyle name="_수량산출 구눌하수도_금산제수량(전체최종)_토공(4지구)_토공(4지구)" xfId="1536" xr:uid="{00000000-0005-0000-0000-000079060000}"/>
    <cellStyle name="_수량산출 구눌하수도_금산제수량(전체최종)_토공(4지구)_토공(4지구)_01토공" xfId="1537" xr:uid="{00000000-0005-0000-0000-00007A060000}"/>
    <cellStyle name="_수량산출 구눌하수도_금산제수량(전체최종)_토공(4지구)_토공(4지구)_01토공(A-)" xfId="1538" xr:uid="{00000000-0005-0000-0000-00007B060000}"/>
    <cellStyle name="_수량산출 구눌하수도_금산제수량(전체최종)_토공(4지구)_토공(4지구)_G-계산토공(관로)" xfId="1565" xr:uid="{00000000-0005-0000-0000-000096060000}"/>
    <cellStyle name="_수량산출 구눌하수도_금산제수량(전체최종)_토공(4지구)_토공(4지구)_관로공-B" xfId="1539" xr:uid="{00000000-0005-0000-0000-00007C060000}"/>
    <cellStyle name="_수량산출 구눌하수도_금산제수량(전체최종)_토공(4지구)_토공(4지구)_토공(3지구)" xfId="1540" xr:uid="{00000000-0005-0000-0000-00007D060000}"/>
    <cellStyle name="_수량산출 구눌하수도_금산제수량(전체최종)_토공(4지구)_토공(4지구)_토공(3지구)_01토공" xfId="1541" xr:uid="{00000000-0005-0000-0000-00007E060000}"/>
    <cellStyle name="_수량산출 구눌하수도_금산제수량(전체최종)_토공(4지구)_토공(4지구)_토공(3지구)_01토공(A-)" xfId="1542" xr:uid="{00000000-0005-0000-0000-00007F060000}"/>
    <cellStyle name="_수량산출 구눌하수도_금산제수량(전체최종)_토공(4지구)_토공(4지구)_토공(3지구)_G-계산토공(관로)" xfId="1557" xr:uid="{00000000-0005-0000-0000-00008E060000}"/>
    <cellStyle name="_수량산출 구눌하수도_금산제수량(전체최종)_토공(4지구)_토공(4지구)_토공(3지구)_관로공-B" xfId="1543" xr:uid="{00000000-0005-0000-0000-000080060000}"/>
    <cellStyle name="_수량산출 구눌하수도_금산제수량(전체최종)_토공(4지구)_토공(4지구)_토공(3지구)_토공(4지구)" xfId="1544" xr:uid="{00000000-0005-0000-0000-000081060000}"/>
    <cellStyle name="_수량산출 구눌하수도_금산제수량(전체최종)_토공(4지구)_토공(4지구)_토공(3지구)_토공(4지구)_01토공" xfId="1545" xr:uid="{00000000-0005-0000-0000-000082060000}"/>
    <cellStyle name="_수량산출 구눌하수도_금산제수량(전체최종)_토공(4지구)_토공(4지구)_토공(3지구)_토공(4지구)_01토공(A-)" xfId="1546" xr:uid="{00000000-0005-0000-0000-000083060000}"/>
    <cellStyle name="_수량산출 구눌하수도_금산제수량(전체최종)_토공(4지구)_토공(4지구)_토공(3지구)_토공(4지구)_G-계산토공(관로)" xfId="1555" xr:uid="{00000000-0005-0000-0000-00008C060000}"/>
    <cellStyle name="_수량산출 구눌하수도_금산제수량(전체최종)_토공(4지구)_토공(4지구)_토공(3지구)_토공(4지구)_관로공-B" xfId="1547" xr:uid="{00000000-0005-0000-0000-000084060000}"/>
    <cellStyle name="_수량산출 구눌하수도_금산제수량(전체최종)_토공(4지구)_토공(4지구)_토공(3지구)_토공(4지구)_토공(4지구)" xfId="1548" xr:uid="{00000000-0005-0000-0000-000085060000}"/>
    <cellStyle name="_수량산출 구눌하수도_금산제수량(전체최종)_토공(4지구)_토공(4지구)_토공(3지구)_토공(4지구)_토공(4지구)_01토공" xfId="1549" xr:uid="{00000000-0005-0000-0000-000086060000}"/>
    <cellStyle name="_수량산출 구눌하수도_금산제수량(전체최종)_토공(4지구)_토공(4지구)_토공(3지구)_토공(4지구)_토공(4지구)_01토공(A-)" xfId="1550" xr:uid="{00000000-0005-0000-0000-000087060000}"/>
    <cellStyle name="_수량산출 구눌하수도_금산제수량(전체최종)_토공(4지구)_토공(4지구)_토공(3지구)_토공(4지구)_토공(4지구)_G-계산토공(관로)" xfId="1553" xr:uid="{00000000-0005-0000-0000-00008A060000}"/>
    <cellStyle name="_수량산출 구눌하수도_금산제수량(전체최종)_토공(4지구)_토공(4지구)_토공(3지구)_토공(4지구)_토공(4지구)_관로공-B" xfId="1551" xr:uid="{00000000-0005-0000-0000-000088060000}"/>
    <cellStyle name="_수량산출 구눌하수도_금산제수량(전체최종)_토공(4지구)_토공(4지구)_토공(3지구)_토공(4지구)_토공(4지구)_토공-B" xfId="1552" xr:uid="{00000000-0005-0000-0000-000089060000}"/>
    <cellStyle name="_수량산출 구눌하수도_금산제수량(전체최종)_토공(4지구)_토공(4지구)_토공(3지구)_토공(4지구)_토공-B" xfId="1554" xr:uid="{00000000-0005-0000-0000-00008B060000}"/>
    <cellStyle name="_수량산출 구눌하수도_금산제수량(전체최종)_토공(4지구)_토공(4지구)_토공(3지구)_토공-B" xfId="1556" xr:uid="{00000000-0005-0000-0000-00008D060000}"/>
    <cellStyle name="_수량산출 구눌하수도_금산제수량(전체최종)_토공(4지구)_토공(4지구)_토공(4지구)" xfId="1558" xr:uid="{00000000-0005-0000-0000-00008F060000}"/>
    <cellStyle name="_수량산출 구눌하수도_금산제수량(전체최종)_토공(4지구)_토공(4지구)_토공(4지구)_01토공" xfId="1559" xr:uid="{00000000-0005-0000-0000-000090060000}"/>
    <cellStyle name="_수량산출 구눌하수도_금산제수량(전체최종)_토공(4지구)_토공(4지구)_토공(4지구)_01토공(A-)" xfId="1560" xr:uid="{00000000-0005-0000-0000-000091060000}"/>
    <cellStyle name="_수량산출 구눌하수도_금산제수량(전체최종)_토공(4지구)_토공(4지구)_토공(4지구)_G-계산토공(관로)" xfId="1563" xr:uid="{00000000-0005-0000-0000-000094060000}"/>
    <cellStyle name="_수량산출 구눌하수도_금산제수량(전체최종)_토공(4지구)_토공(4지구)_토공(4지구)_관로공-B" xfId="1561" xr:uid="{00000000-0005-0000-0000-000092060000}"/>
    <cellStyle name="_수량산출 구눌하수도_금산제수량(전체최종)_토공(4지구)_토공(4지구)_토공(4지구)_토공-B" xfId="1562" xr:uid="{00000000-0005-0000-0000-000093060000}"/>
    <cellStyle name="_수량산출 구눌하수도_금산제수량(전체최종)_토공(4지구)_토공(4지구)_토공-B" xfId="1564" xr:uid="{00000000-0005-0000-0000-000095060000}"/>
    <cellStyle name="_수량산출 구눌하수도_금산제수량(전체최종)_토공(4지구)_토공-B" xfId="1566" xr:uid="{00000000-0005-0000-0000-000097060000}"/>
    <cellStyle name="_수량산출 구눌하수도_금산제수량(전체최종)_토공-B" xfId="1568" xr:uid="{00000000-0005-0000-0000-000099060000}"/>
    <cellStyle name="_수량산출 구눌하수도_토공(3지구)" xfId="1570" xr:uid="{00000000-0005-0000-0000-00009B060000}"/>
    <cellStyle name="_수량산출 구눌하수도_토공(3지구)_01토공" xfId="1571" xr:uid="{00000000-0005-0000-0000-00009C060000}"/>
    <cellStyle name="_수량산출 구눌하수도_토공(3지구)_01토공(A-)" xfId="1572" xr:uid="{00000000-0005-0000-0000-00009D060000}"/>
    <cellStyle name="_수량산출 구눌하수도_토공(3지구)_G-계산토공(관로)" xfId="1587" xr:uid="{00000000-0005-0000-0000-0000AC060000}"/>
    <cellStyle name="_수량산출 구눌하수도_토공(3지구)_관로공-B" xfId="1573" xr:uid="{00000000-0005-0000-0000-00009E060000}"/>
    <cellStyle name="_수량산출 구눌하수도_토공(3지구)_토공(4지구)" xfId="1574" xr:uid="{00000000-0005-0000-0000-00009F060000}"/>
    <cellStyle name="_수량산출 구눌하수도_토공(3지구)_토공(4지구)_01토공" xfId="1575" xr:uid="{00000000-0005-0000-0000-0000A0060000}"/>
    <cellStyle name="_수량산출 구눌하수도_토공(3지구)_토공(4지구)_01토공(A-)" xfId="1576" xr:uid="{00000000-0005-0000-0000-0000A1060000}"/>
    <cellStyle name="_수량산출 구눌하수도_토공(3지구)_토공(4지구)_G-계산토공(관로)" xfId="1585" xr:uid="{00000000-0005-0000-0000-0000AA060000}"/>
    <cellStyle name="_수량산출 구눌하수도_토공(3지구)_토공(4지구)_관로공-B" xfId="1577" xr:uid="{00000000-0005-0000-0000-0000A2060000}"/>
    <cellStyle name="_수량산출 구눌하수도_토공(3지구)_토공(4지구)_토공(4지구)" xfId="1578" xr:uid="{00000000-0005-0000-0000-0000A3060000}"/>
    <cellStyle name="_수량산출 구눌하수도_토공(3지구)_토공(4지구)_토공(4지구)_01토공" xfId="1579" xr:uid="{00000000-0005-0000-0000-0000A4060000}"/>
    <cellStyle name="_수량산출 구눌하수도_토공(3지구)_토공(4지구)_토공(4지구)_01토공(A-)" xfId="1580" xr:uid="{00000000-0005-0000-0000-0000A5060000}"/>
    <cellStyle name="_수량산출 구눌하수도_토공(3지구)_토공(4지구)_토공(4지구)_G-계산토공(관로)" xfId="1583" xr:uid="{00000000-0005-0000-0000-0000A8060000}"/>
    <cellStyle name="_수량산출 구눌하수도_토공(3지구)_토공(4지구)_토공(4지구)_관로공-B" xfId="1581" xr:uid="{00000000-0005-0000-0000-0000A6060000}"/>
    <cellStyle name="_수량산출 구눌하수도_토공(3지구)_토공(4지구)_토공(4지구)_토공-B" xfId="1582" xr:uid="{00000000-0005-0000-0000-0000A7060000}"/>
    <cellStyle name="_수량산출 구눌하수도_토공(3지구)_토공(4지구)_토공-B" xfId="1584" xr:uid="{00000000-0005-0000-0000-0000A9060000}"/>
    <cellStyle name="_수량산출 구눌하수도_토공(3지구)_토공-B" xfId="1586" xr:uid="{00000000-0005-0000-0000-0000AB060000}"/>
    <cellStyle name="_수량산출 구눌하수도_토공(4지구)" xfId="1588" xr:uid="{00000000-0005-0000-0000-0000AD060000}"/>
    <cellStyle name="_수량산출 구눌하수도_토공(4지구)_01토공" xfId="1589" xr:uid="{00000000-0005-0000-0000-0000AE060000}"/>
    <cellStyle name="_수량산출 구눌하수도_토공(4지구)_01토공(A-)" xfId="1590" xr:uid="{00000000-0005-0000-0000-0000AF060000}"/>
    <cellStyle name="_수량산출 구눌하수도_토공(4지구)_G-계산토공(관로)" xfId="1623" xr:uid="{00000000-0005-0000-0000-0000D0060000}"/>
    <cellStyle name="_수량산출 구눌하수도_토공(4지구)_관로공-B" xfId="1591" xr:uid="{00000000-0005-0000-0000-0000B0060000}"/>
    <cellStyle name="_수량산출 구눌하수도_토공(4지구)_토공(4지구)" xfId="1592" xr:uid="{00000000-0005-0000-0000-0000B1060000}"/>
    <cellStyle name="_수량산출 구눌하수도_토공(4지구)_토공(4지구)_01토공" xfId="1593" xr:uid="{00000000-0005-0000-0000-0000B2060000}"/>
    <cellStyle name="_수량산출 구눌하수도_토공(4지구)_토공(4지구)_01토공(A-)" xfId="1594" xr:uid="{00000000-0005-0000-0000-0000B3060000}"/>
    <cellStyle name="_수량산출 구눌하수도_토공(4지구)_토공(4지구)_G-계산토공(관로)" xfId="1621" xr:uid="{00000000-0005-0000-0000-0000CE060000}"/>
    <cellStyle name="_수량산출 구눌하수도_토공(4지구)_토공(4지구)_관로공-B" xfId="1595" xr:uid="{00000000-0005-0000-0000-0000B4060000}"/>
    <cellStyle name="_수량산출 구눌하수도_토공(4지구)_토공(4지구)_토공(3지구)" xfId="1596" xr:uid="{00000000-0005-0000-0000-0000B5060000}"/>
    <cellStyle name="_수량산출 구눌하수도_토공(4지구)_토공(4지구)_토공(3지구)_01토공" xfId="1597" xr:uid="{00000000-0005-0000-0000-0000B6060000}"/>
    <cellStyle name="_수량산출 구눌하수도_토공(4지구)_토공(4지구)_토공(3지구)_01토공(A-)" xfId="1598" xr:uid="{00000000-0005-0000-0000-0000B7060000}"/>
    <cellStyle name="_수량산출 구눌하수도_토공(4지구)_토공(4지구)_토공(3지구)_G-계산토공(관로)" xfId="1613" xr:uid="{00000000-0005-0000-0000-0000C6060000}"/>
    <cellStyle name="_수량산출 구눌하수도_토공(4지구)_토공(4지구)_토공(3지구)_관로공-B" xfId="1599" xr:uid="{00000000-0005-0000-0000-0000B8060000}"/>
    <cellStyle name="_수량산출 구눌하수도_토공(4지구)_토공(4지구)_토공(3지구)_토공(4지구)" xfId="1600" xr:uid="{00000000-0005-0000-0000-0000B9060000}"/>
    <cellStyle name="_수량산출 구눌하수도_토공(4지구)_토공(4지구)_토공(3지구)_토공(4지구)_01토공" xfId="1601" xr:uid="{00000000-0005-0000-0000-0000BA060000}"/>
    <cellStyle name="_수량산출 구눌하수도_토공(4지구)_토공(4지구)_토공(3지구)_토공(4지구)_01토공(A-)" xfId="1602" xr:uid="{00000000-0005-0000-0000-0000BB060000}"/>
    <cellStyle name="_수량산출 구눌하수도_토공(4지구)_토공(4지구)_토공(3지구)_토공(4지구)_G-계산토공(관로)" xfId="1611" xr:uid="{00000000-0005-0000-0000-0000C4060000}"/>
    <cellStyle name="_수량산출 구눌하수도_토공(4지구)_토공(4지구)_토공(3지구)_토공(4지구)_관로공-B" xfId="1603" xr:uid="{00000000-0005-0000-0000-0000BC060000}"/>
    <cellStyle name="_수량산출 구눌하수도_토공(4지구)_토공(4지구)_토공(3지구)_토공(4지구)_토공(4지구)" xfId="1604" xr:uid="{00000000-0005-0000-0000-0000BD060000}"/>
    <cellStyle name="_수량산출 구눌하수도_토공(4지구)_토공(4지구)_토공(3지구)_토공(4지구)_토공(4지구)_01토공" xfId="1605" xr:uid="{00000000-0005-0000-0000-0000BE060000}"/>
    <cellStyle name="_수량산출 구눌하수도_토공(4지구)_토공(4지구)_토공(3지구)_토공(4지구)_토공(4지구)_01토공(A-)" xfId="1606" xr:uid="{00000000-0005-0000-0000-0000BF060000}"/>
    <cellStyle name="_수량산출 구눌하수도_토공(4지구)_토공(4지구)_토공(3지구)_토공(4지구)_토공(4지구)_G-계산토공(관로)" xfId="1609" xr:uid="{00000000-0005-0000-0000-0000C2060000}"/>
    <cellStyle name="_수량산출 구눌하수도_토공(4지구)_토공(4지구)_토공(3지구)_토공(4지구)_토공(4지구)_관로공-B" xfId="1607" xr:uid="{00000000-0005-0000-0000-0000C0060000}"/>
    <cellStyle name="_수량산출 구눌하수도_토공(4지구)_토공(4지구)_토공(3지구)_토공(4지구)_토공(4지구)_토공-B" xfId="1608" xr:uid="{00000000-0005-0000-0000-0000C1060000}"/>
    <cellStyle name="_수량산출 구눌하수도_토공(4지구)_토공(4지구)_토공(3지구)_토공(4지구)_토공-B" xfId="1610" xr:uid="{00000000-0005-0000-0000-0000C3060000}"/>
    <cellStyle name="_수량산출 구눌하수도_토공(4지구)_토공(4지구)_토공(3지구)_토공-B" xfId="1612" xr:uid="{00000000-0005-0000-0000-0000C5060000}"/>
    <cellStyle name="_수량산출 구눌하수도_토공(4지구)_토공(4지구)_토공(4지구)" xfId="1614" xr:uid="{00000000-0005-0000-0000-0000C7060000}"/>
    <cellStyle name="_수량산출 구눌하수도_토공(4지구)_토공(4지구)_토공(4지구)_01토공" xfId="1615" xr:uid="{00000000-0005-0000-0000-0000C8060000}"/>
    <cellStyle name="_수량산출 구눌하수도_토공(4지구)_토공(4지구)_토공(4지구)_01토공(A-)" xfId="1616" xr:uid="{00000000-0005-0000-0000-0000C9060000}"/>
    <cellStyle name="_수량산출 구눌하수도_토공(4지구)_토공(4지구)_토공(4지구)_G-계산토공(관로)" xfId="1619" xr:uid="{00000000-0005-0000-0000-0000CC060000}"/>
    <cellStyle name="_수량산출 구눌하수도_토공(4지구)_토공(4지구)_토공(4지구)_관로공-B" xfId="1617" xr:uid="{00000000-0005-0000-0000-0000CA060000}"/>
    <cellStyle name="_수량산출 구눌하수도_토공(4지구)_토공(4지구)_토공(4지구)_토공-B" xfId="1618" xr:uid="{00000000-0005-0000-0000-0000CB060000}"/>
    <cellStyle name="_수량산출 구눌하수도_토공(4지구)_토공(4지구)_토공-B" xfId="1620" xr:uid="{00000000-0005-0000-0000-0000CD060000}"/>
    <cellStyle name="_수량산출 구눌하수도_토공(4지구)_토공-B" xfId="1622" xr:uid="{00000000-0005-0000-0000-0000CF060000}"/>
    <cellStyle name="_수량산출 구눌하수도_토공-B" xfId="1624" xr:uid="{00000000-0005-0000-0000-0000D1060000}"/>
    <cellStyle name="_수량산출 음지하천" xfId="1626" xr:uid="{00000000-0005-0000-0000-0000D3060000}"/>
    <cellStyle name="_수량산출 음지하천_01토공" xfId="1627" xr:uid="{00000000-0005-0000-0000-0000D4060000}"/>
    <cellStyle name="_수량산출 음지하천_01토공(A-)" xfId="1628" xr:uid="{00000000-0005-0000-0000-0000D5060000}"/>
    <cellStyle name="_수량산출 음지하천_G-계산토공(관로)" xfId="1745" xr:uid="{00000000-0005-0000-0000-00004A070000}"/>
    <cellStyle name="_수량산출 음지하천_관로공-B" xfId="1629" xr:uid="{00000000-0005-0000-0000-0000D6060000}"/>
    <cellStyle name="_수량산출 음지하천_금산제수량(전체최종)" xfId="1630" xr:uid="{00000000-0005-0000-0000-0000D7060000}"/>
    <cellStyle name="_수량산출 음지하천_금산제수량(전체최종)_01토공" xfId="1631" xr:uid="{00000000-0005-0000-0000-0000D8060000}"/>
    <cellStyle name="_수량산출 음지하천_금산제수량(전체최종)_01토공(A-)" xfId="1632" xr:uid="{00000000-0005-0000-0000-0000D9060000}"/>
    <cellStyle name="_수량산출 음지하천_금산제수량(전체최종)_G-계산토공(관로)" xfId="1689" xr:uid="{00000000-0005-0000-0000-000012070000}"/>
    <cellStyle name="_수량산출 음지하천_금산제수량(전체최종)_관로공-B" xfId="1633" xr:uid="{00000000-0005-0000-0000-0000DA060000}"/>
    <cellStyle name="_수량산출 음지하천_금산제수량(전체최종)_토공(3지구)" xfId="1634" xr:uid="{00000000-0005-0000-0000-0000DB060000}"/>
    <cellStyle name="_수량산출 음지하천_금산제수량(전체최종)_토공(3지구)_01토공" xfId="1635" xr:uid="{00000000-0005-0000-0000-0000DC060000}"/>
    <cellStyle name="_수량산출 음지하천_금산제수량(전체최종)_토공(3지구)_01토공(A-)" xfId="1636" xr:uid="{00000000-0005-0000-0000-0000DD060000}"/>
    <cellStyle name="_수량산출 음지하천_금산제수량(전체최종)_토공(3지구)_G-계산토공(관로)" xfId="1651" xr:uid="{00000000-0005-0000-0000-0000EC060000}"/>
    <cellStyle name="_수량산출 음지하천_금산제수량(전체최종)_토공(3지구)_관로공-B" xfId="1637" xr:uid="{00000000-0005-0000-0000-0000DE060000}"/>
    <cellStyle name="_수량산출 음지하천_금산제수량(전체최종)_토공(3지구)_토공(4지구)" xfId="1638" xr:uid="{00000000-0005-0000-0000-0000DF060000}"/>
    <cellStyle name="_수량산출 음지하천_금산제수량(전체최종)_토공(3지구)_토공(4지구)_01토공" xfId="1639" xr:uid="{00000000-0005-0000-0000-0000E0060000}"/>
    <cellStyle name="_수량산출 음지하천_금산제수량(전체최종)_토공(3지구)_토공(4지구)_01토공(A-)" xfId="1640" xr:uid="{00000000-0005-0000-0000-0000E1060000}"/>
    <cellStyle name="_수량산출 음지하천_금산제수량(전체최종)_토공(3지구)_토공(4지구)_G-계산토공(관로)" xfId="1649" xr:uid="{00000000-0005-0000-0000-0000EA060000}"/>
    <cellStyle name="_수량산출 음지하천_금산제수량(전체최종)_토공(3지구)_토공(4지구)_관로공-B" xfId="1641" xr:uid="{00000000-0005-0000-0000-0000E2060000}"/>
    <cellStyle name="_수량산출 음지하천_금산제수량(전체최종)_토공(3지구)_토공(4지구)_토공(4지구)" xfId="1642" xr:uid="{00000000-0005-0000-0000-0000E3060000}"/>
    <cellStyle name="_수량산출 음지하천_금산제수량(전체최종)_토공(3지구)_토공(4지구)_토공(4지구)_01토공" xfId="1643" xr:uid="{00000000-0005-0000-0000-0000E4060000}"/>
    <cellStyle name="_수량산출 음지하천_금산제수량(전체최종)_토공(3지구)_토공(4지구)_토공(4지구)_01토공(A-)" xfId="1644" xr:uid="{00000000-0005-0000-0000-0000E5060000}"/>
    <cellStyle name="_수량산출 음지하천_금산제수량(전체최종)_토공(3지구)_토공(4지구)_토공(4지구)_G-계산토공(관로)" xfId="1647" xr:uid="{00000000-0005-0000-0000-0000E8060000}"/>
    <cellStyle name="_수량산출 음지하천_금산제수량(전체최종)_토공(3지구)_토공(4지구)_토공(4지구)_관로공-B" xfId="1645" xr:uid="{00000000-0005-0000-0000-0000E6060000}"/>
    <cellStyle name="_수량산출 음지하천_금산제수량(전체최종)_토공(3지구)_토공(4지구)_토공(4지구)_토공-B" xfId="1646" xr:uid="{00000000-0005-0000-0000-0000E7060000}"/>
    <cellStyle name="_수량산출 음지하천_금산제수량(전체최종)_토공(3지구)_토공(4지구)_토공-B" xfId="1648" xr:uid="{00000000-0005-0000-0000-0000E9060000}"/>
    <cellStyle name="_수량산출 음지하천_금산제수량(전체최종)_토공(3지구)_토공-B" xfId="1650" xr:uid="{00000000-0005-0000-0000-0000EB060000}"/>
    <cellStyle name="_수량산출 음지하천_금산제수량(전체최종)_토공(4지구)" xfId="1652" xr:uid="{00000000-0005-0000-0000-0000ED060000}"/>
    <cellStyle name="_수량산출 음지하천_금산제수량(전체최종)_토공(4지구)_01토공" xfId="1653" xr:uid="{00000000-0005-0000-0000-0000EE060000}"/>
    <cellStyle name="_수량산출 음지하천_금산제수량(전체최종)_토공(4지구)_01토공(A-)" xfId="1654" xr:uid="{00000000-0005-0000-0000-0000EF060000}"/>
    <cellStyle name="_수량산출 음지하천_금산제수량(전체최종)_토공(4지구)_G-계산토공(관로)" xfId="1687" xr:uid="{00000000-0005-0000-0000-000010070000}"/>
    <cellStyle name="_수량산출 음지하천_금산제수량(전체최종)_토공(4지구)_관로공-B" xfId="1655" xr:uid="{00000000-0005-0000-0000-0000F0060000}"/>
    <cellStyle name="_수량산출 음지하천_금산제수량(전체최종)_토공(4지구)_토공(4지구)" xfId="1656" xr:uid="{00000000-0005-0000-0000-0000F1060000}"/>
    <cellStyle name="_수량산출 음지하천_금산제수량(전체최종)_토공(4지구)_토공(4지구)_01토공" xfId="1657" xr:uid="{00000000-0005-0000-0000-0000F2060000}"/>
    <cellStyle name="_수량산출 음지하천_금산제수량(전체최종)_토공(4지구)_토공(4지구)_01토공(A-)" xfId="1658" xr:uid="{00000000-0005-0000-0000-0000F3060000}"/>
    <cellStyle name="_수량산출 음지하천_금산제수량(전체최종)_토공(4지구)_토공(4지구)_G-계산토공(관로)" xfId="1685" xr:uid="{00000000-0005-0000-0000-00000E070000}"/>
    <cellStyle name="_수량산출 음지하천_금산제수량(전체최종)_토공(4지구)_토공(4지구)_관로공-B" xfId="1659" xr:uid="{00000000-0005-0000-0000-0000F4060000}"/>
    <cellStyle name="_수량산출 음지하천_금산제수량(전체최종)_토공(4지구)_토공(4지구)_토공(3지구)" xfId="1660" xr:uid="{00000000-0005-0000-0000-0000F5060000}"/>
    <cellStyle name="_수량산출 음지하천_금산제수량(전체최종)_토공(4지구)_토공(4지구)_토공(3지구)_01토공" xfId="1661" xr:uid="{00000000-0005-0000-0000-0000F6060000}"/>
    <cellStyle name="_수량산출 음지하천_금산제수량(전체최종)_토공(4지구)_토공(4지구)_토공(3지구)_01토공(A-)" xfId="1662" xr:uid="{00000000-0005-0000-0000-0000F7060000}"/>
    <cellStyle name="_수량산출 음지하천_금산제수량(전체최종)_토공(4지구)_토공(4지구)_토공(3지구)_G-계산토공(관로)" xfId="1677" xr:uid="{00000000-0005-0000-0000-000006070000}"/>
    <cellStyle name="_수량산출 음지하천_금산제수량(전체최종)_토공(4지구)_토공(4지구)_토공(3지구)_관로공-B" xfId="1663" xr:uid="{00000000-0005-0000-0000-0000F8060000}"/>
    <cellStyle name="_수량산출 음지하천_금산제수량(전체최종)_토공(4지구)_토공(4지구)_토공(3지구)_토공(4지구)" xfId="1664" xr:uid="{00000000-0005-0000-0000-0000F9060000}"/>
    <cellStyle name="_수량산출 음지하천_금산제수량(전체최종)_토공(4지구)_토공(4지구)_토공(3지구)_토공(4지구)_01토공" xfId="1665" xr:uid="{00000000-0005-0000-0000-0000FA060000}"/>
    <cellStyle name="_수량산출 음지하천_금산제수량(전체최종)_토공(4지구)_토공(4지구)_토공(3지구)_토공(4지구)_01토공(A-)" xfId="1666" xr:uid="{00000000-0005-0000-0000-0000FB060000}"/>
    <cellStyle name="_수량산출 음지하천_금산제수량(전체최종)_토공(4지구)_토공(4지구)_토공(3지구)_토공(4지구)_G-계산토공(관로)" xfId="1675" xr:uid="{00000000-0005-0000-0000-000004070000}"/>
    <cellStyle name="_수량산출 음지하천_금산제수량(전체최종)_토공(4지구)_토공(4지구)_토공(3지구)_토공(4지구)_관로공-B" xfId="1667" xr:uid="{00000000-0005-0000-0000-0000FC060000}"/>
    <cellStyle name="_수량산출 음지하천_금산제수량(전체최종)_토공(4지구)_토공(4지구)_토공(3지구)_토공(4지구)_토공(4지구)" xfId="1668" xr:uid="{00000000-0005-0000-0000-0000FD060000}"/>
    <cellStyle name="_수량산출 음지하천_금산제수량(전체최종)_토공(4지구)_토공(4지구)_토공(3지구)_토공(4지구)_토공(4지구)_01토공" xfId="1669" xr:uid="{00000000-0005-0000-0000-0000FE060000}"/>
    <cellStyle name="_수량산출 음지하천_금산제수량(전체최종)_토공(4지구)_토공(4지구)_토공(3지구)_토공(4지구)_토공(4지구)_01토공(A-)" xfId="1670" xr:uid="{00000000-0005-0000-0000-0000FF060000}"/>
    <cellStyle name="_수량산출 음지하천_금산제수량(전체최종)_토공(4지구)_토공(4지구)_토공(3지구)_토공(4지구)_토공(4지구)_G-계산토공(관로)" xfId="1673" xr:uid="{00000000-0005-0000-0000-000002070000}"/>
    <cellStyle name="_수량산출 음지하천_금산제수량(전체최종)_토공(4지구)_토공(4지구)_토공(3지구)_토공(4지구)_토공(4지구)_관로공-B" xfId="1671" xr:uid="{00000000-0005-0000-0000-000000070000}"/>
    <cellStyle name="_수량산출 음지하천_금산제수량(전체최종)_토공(4지구)_토공(4지구)_토공(3지구)_토공(4지구)_토공(4지구)_토공-B" xfId="1672" xr:uid="{00000000-0005-0000-0000-000001070000}"/>
    <cellStyle name="_수량산출 음지하천_금산제수량(전체최종)_토공(4지구)_토공(4지구)_토공(3지구)_토공(4지구)_토공-B" xfId="1674" xr:uid="{00000000-0005-0000-0000-000003070000}"/>
    <cellStyle name="_수량산출 음지하천_금산제수량(전체최종)_토공(4지구)_토공(4지구)_토공(3지구)_토공-B" xfId="1676" xr:uid="{00000000-0005-0000-0000-000005070000}"/>
    <cellStyle name="_수량산출 음지하천_금산제수량(전체최종)_토공(4지구)_토공(4지구)_토공(4지구)" xfId="1678" xr:uid="{00000000-0005-0000-0000-000007070000}"/>
    <cellStyle name="_수량산출 음지하천_금산제수량(전체최종)_토공(4지구)_토공(4지구)_토공(4지구)_01토공" xfId="1679" xr:uid="{00000000-0005-0000-0000-000008070000}"/>
    <cellStyle name="_수량산출 음지하천_금산제수량(전체최종)_토공(4지구)_토공(4지구)_토공(4지구)_01토공(A-)" xfId="1680" xr:uid="{00000000-0005-0000-0000-000009070000}"/>
    <cellStyle name="_수량산출 음지하천_금산제수량(전체최종)_토공(4지구)_토공(4지구)_토공(4지구)_G-계산토공(관로)" xfId="1683" xr:uid="{00000000-0005-0000-0000-00000C070000}"/>
    <cellStyle name="_수량산출 음지하천_금산제수량(전체최종)_토공(4지구)_토공(4지구)_토공(4지구)_관로공-B" xfId="1681" xr:uid="{00000000-0005-0000-0000-00000A070000}"/>
    <cellStyle name="_수량산출 음지하천_금산제수량(전체최종)_토공(4지구)_토공(4지구)_토공(4지구)_토공-B" xfId="1682" xr:uid="{00000000-0005-0000-0000-00000B070000}"/>
    <cellStyle name="_수량산출 음지하천_금산제수량(전체최종)_토공(4지구)_토공(4지구)_토공-B" xfId="1684" xr:uid="{00000000-0005-0000-0000-00000D070000}"/>
    <cellStyle name="_수량산출 음지하천_금산제수량(전체최종)_토공(4지구)_토공-B" xfId="1686" xr:uid="{00000000-0005-0000-0000-00000F070000}"/>
    <cellStyle name="_수량산출 음지하천_금산제수량(전체최종)_토공-B" xfId="1688" xr:uid="{00000000-0005-0000-0000-000011070000}"/>
    <cellStyle name="_수량산출 음지하천_토공(3지구)" xfId="1690" xr:uid="{00000000-0005-0000-0000-000013070000}"/>
    <cellStyle name="_수량산출 음지하천_토공(3지구)_01토공" xfId="1691" xr:uid="{00000000-0005-0000-0000-000014070000}"/>
    <cellStyle name="_수량산출 음지하천_토공(3지구)_01토공(A-)" xfId="1692" xr:uid="{00000000-0005-0000-0000-000015070000}"/>
    <cellStyle name="_수량산출 음지하천_토공(3지구)_G-계산토공(관로)" xfId="1707" xr:uid="{00000000-0005-0000-0000-000024070000}"/>
    <cellStyle name="_수량산출 음지하천_토공(3지구)_관로공-B" xfId="1693" xr:uid="{00000000-0005-0000-0000-000016070000}"/>
    <cellStyle name="_수량산출 음지하천_토공(3지구)_토공(4지구)" xfId="1694" xr:uid="{00000000-0005-0000-0000-000017070000}"/>
    <cellStyle name="_수량산출 음지하천_토공(3지구)_토공(4지구)_01토공" xfId="1695" xr:uid="{00000000-0005-0000-0000-000018070000}"/>
    <cellStyle name="_수량산출 음지하천_토공(3지구)_토공(4지구)_01토공(A-)" xfId="1696" xr:uid="{00000000-0005-0000-0000-000019070000}"/>
    <cellStyle name="_수량산출 음지하천_토공(3지구)_토공(4지구)_G-계산토공(관로)" xfId="1705" xr:uid="{00000000-0005-0000-0000-000022070000}"/>
    <cellStyle name="_수량산출 음지하천_토공(3지구)_토공(4지구)_관로공-B" xfId="1697" xr:uid="{00000000-0005-0000-0000-00001A070000}"/>
    <cellStyle name="_수량산출 음지하천_토공(3지구)_토공(4지구)_토공(4지구)" xfId="1698" xr:uid="{00000000-0005-0000-0000-00001B070000}"/>
    <cellStyle name="_수량산출 음지하천_토공(3지구)_토공(4지구)_토공(4지구)_01토공" xfId="1699" xr:uid="{00000000-0005-0000-0000-00001C070000}"/>
    <cellStyle name="_수량산출 음지하천_토공(3지구)_토공(4지구)_토공(4지구)_01토공(A-)" xfId="1700" xr:uid="{00000000-0005-0000-0000-00001D070000}"/>
    <cellStyle name="_수량산출 음지하천_토공(3지구)_토공(4지구)_토공(4지구)_G-계산토공(관로)" xfId="1703" xr:uid="{00000000-0005-0000-0000-000020070000}"/>
    <cellStyle name="_수량산출 음지하천_토공(3지구)_토공(4지구)_토공(4지구)_관로공-B" xfId="1701" xr:uid="{00000000-0005-0000-0000-00001E070000}"/>
    <cellStyle name="_수량산출 음지하천_토공(3지구)_토공(4지구)_토공(4지구)_토공-B" xfId="1702" xr:uid="{00000000-0005-0000-0000-00001F070000}"/>
    <cellStyle name="_수량산출 음지하천_토공(3지구)_토공(4지구)_토공-B" xfId="1704" xr:uid="{00000000-0005-0000-0000-000021070000}"/>
    <cellStyle name="_수량산출 음지하천_토공(3지구)_토공-B" xfId="1706" xr:uid="{00000000-0005-0000-0000-000023070000}"/>
    <cellStyle name="_수량산출 음지하천_토공(4지구)" xfId="1708" xr:uid="{00000000-0005-0000-0000-000025070000}"/>
    <cellStyle name="_수량산출 음지하천_토공(4지구)_01토공" xfId="1709" xr:uid="{00000000-0005-0000-0000-000026070000}"/>
    <cellStyle name="_수량산출 음지하천_토공(4지구)_01토공(A-)" xfId="1710" xr:uid="{00000000-0005-0000-0000-000027070000}"/>
    <cellStyle name="_수량산출 음지하천_토공(4지구)_G-계산토공(관로)" xfId="1743" xr:uid="{00000000-0005-0000-0000-000048070000}"/>
    <cellStyle name="_수량산출 음지하천_토공(4지구)_관로공-B" xfId="1711" xr:uid="{00000000-0005-0000-0000-000028070000}"/>
    <cellStyle name="_수량산출 음지하천_토공(4지구)_토공(4지구)" xfId="1712" xr:uid="{00000000-0005-0000-0000-000029070000}"/>
    <cellStyle name="_수량산출 음지하천_토공(4지구)_토공(4지구)_01토공" xfId="1713" xr:uid="{00000000-0005-0000-0000-00002A070000}"/>
    <cellStyle name="_수량산출 음지하천_토공(4지구)_토공(4지구)_01토공(A-)" xfId="1714" xr:uid="{00000000-0005-0000-0000-00002B070000}"/>
    <cellStyle name="_수량산출 음지하천_토공(4지구)_토공(4지구)_G-계산토공(관로)" xfId="1741" xr:uid="{00000000-0005-0000-0000-000046070000}"/>
    <cellStyle name="_수량산출 음지하천_토공(4지구)_토공(4지구)_관로공-B" xfId="1715" xr:uid="{00000000-0005-0000-0000-00002C070000}"/>
    <cellStyle name="_수량산출 음지하천_토공(4지구)_토공(4지구)_토공(3지구)" xfId="1716" xr:uid="{00000000-0005-0000-0000-00002D070000}"/>
    <cellStyle name="_수량산출 음지하천_토공(4지구)_토공(4지구)_토공(3지구)_01토공" xfId="1717" xr:uid="{00000000-0005-0000-0000-00002E070000}"/>
    <cellStyle name="_수량산출 음지하천_토공(4지구)_토공(4지구)_토공(3지구)_01토공(A-)" xfId="1718" xr:uid="{00000000-0005-0000-0000-00002F070000}"/>
    <cellStyle name="_수량산출 음지하천_토공(4지구)_토공(4지구)_토공(3지구)_G-계산토공(관로)" xfId="1733" xr:uid="{00000000-0005-0000-0000-00003E070000}"/>
    <cellStyle name="_수량산출 음지하천_토공(4지구)_토공(4지구)_토공(3지구)_관로공-B" xfId="1719" xr:uid="{00000000-0005-0000-0000-000030070000}"/>
    <cellStyle name="_수량산출 음지하천_토공(4지구)_토공(4지구)_토공(3지구)_토공(4지구)" xfId="1720" xr:uid="{00000000-0005-0000-0000-000031070000}"/>
    <cellStyle name="_수량산출 음지하천_토공(4지구)_토공(4지구)_토공(3지구)_토공(4지구)_01토공" xfId="1721" xr:uid="{00000000-0005-0000-0000-000032070000}"/>
    <cellStyle name="_수량산출 음지하천_토공(4지구)_토공(4지구)_토공(3지구)_토공(4지구)_01토공(A-)" xfId="1722" xr:uid="{00000000-0005-0000-0000-000033070000}"/>
    <cellStyle name="_수량산출 음지하천_토공(4지구)_토공(4지구)_토공(3지구)_토공(4지구)_G-계산토공(관로)" xfId="1731" xr:uid="{00000000-0005-0000-0000-00003C070000}"/>
    <cellStyle name="_수량산출 음지하천_토공(4지구)_토공(4지구)_토공(3지구)_토공(4지구)_관로공-B" xfId="1723" xr:uid="{00000000-0005-0000-0000-000034070000}"/>
    <cellStyle name="_수량산출 음지하천_토공(4지구)_토공(4지구)_토공(3지구)_토공(4지구)_토공(4지구)" xfId="1724" xr:uid="{00000000-0005-0000-0000-000035070000}"/>
    <cellStyle name="_수량산출 음지하천_토공(4지구)_토공(4지구)_토공(3지구)_토공(4지구)_토공(4지구)_01토공" xfId="1725" xr:uid="{00000000-0005-0000-0000-000036070000}"/>
    <cellStyle name="_수량산출 음지하천_토공(4지구)_토공(4지구)_토공(3지구)_토공(4지구)_토공(4지구)_01토공(A-)" xfId="1726" xr:uid="{00000000-0005-0000-0000-000037070000}"/>
    <cellStyle name="_수량산출 음지하천_토공(4지구)_토공(4지구)_토공(3지구)_토공(4지구)_토공(4지구)_G-계산토공(관로)" xfId="1729" xr:uid="{00000000-0005-0000-0000-00003A070000}"/>
    <cellStyle name="_수량산출 음지하천_토공(4지구)_토공(4지구)_토공(3지구)_토공(4지구)_토공(4지구)_관로공-B" xfId="1727" xr:uid="{00000000-0005-0000-0000-000038070000}"/>
    <cellStyle name="_수량산출 음지하천_토공(4지구)_토공(4지구)_토공(3지구)_토공(4지구)_토공(4지구)_토공-B" xfId="1728" xr:uid="{00000000-0005-0000-0000-000039070000}"/>
    <cellStyle name="_수량산출 음지하천_토공(4지구)_토공(4지구)_토공(3지구)_토공(4지구)_토공-B" xfId="1730" xr:uid="{00000000-0005-0000-0000-00003B070000}"/>
    <cellStyle name="_수량산출 음지하천_토공(4지구)_토공(4지구)_토공(3지구)_토공-B" xfId="1732" xr:uid="{00000000-0005-0000-0000-00003D070000}"/>
    <cellStyle name="_수량산출 음지하천_토공(4지구)_토공(4지구)_토공(4지구)" xfId="1734" xr:uid="{00000000-0005-0000-0000-00003F070000}"/>
    <cellStyle name="_수량산출 음지하천_토공(4지구)_토공(4지구)_토공(4지구)_01토공" xfId="1735" xr:uid="{00000000-0005-0000-0000-000040070000}"/>
    <cellStyle name="_수량산출 음지하천_토공(4지구)_토공(4지구)_토공(4지구)_01토공(A-)" xfId="1736" xr:uid="{00000000-0005-0000-0000-000041070000}"/>
    <cellStyle name="_수량산출 음지하천_토공(4지구)_토공(4지구)_토공(4지구)_G-계산토공(관로)" xfId="1739" xr:uid="{00000000-0005-0000-0000-000044070000}"/>
    <cellStyle name="_수량산출 음지하천_토공(4지구)_토공(4지구)_토공(4지구)_관로공-B" xfId="1737" xr:uid="{00000000-0005-0000-0000-000042070000}"/>
    <cellStyle name="_수량산출 음지하천_토공(4지구)_토공(4지구)_토공(4지구)_토공-B" xfId="1738" xr:uid="{00000000-0005-0000-0000-000043070000}"/>
    <cellStyle name="_수량산출 음지하천_토공(4지구)_토공(4지구)_토공-B" xfId="1740" xr:uid="{00000000-0005-0000-0000-000045070000}"/>
    <cellStyle name="_수량산출 음지하천_토공(4지구)_토공-B" xfId="1742" xr:uid="{00000000-0005-0000-0000-000047070000}"/>
    <cellStyle name="_수량산출 음지하천_토공-B" xfId="1744" xr:uid="{00000000-0005-0000-0000-000049070000}"/>
    <cellStyle name="_수량산출서(2003.4.1)" xfId="1746" xr:uid="{00000000-0005-0000-0000-00004B070000}"/>
    <cellStyle name="_승본도로수량(금회분)" xfId="1747" xr:uid="{00000000-0005-0000-0000-00004C070000}"/>
    <cellStyle name="_승본도로수량(금회분)_01토공" xfId="1748" xr:uid="{00000000-0005-0000-0000-00004D070000}"/>
    <cellStyle name="_승본도로수량(금회분)_01토공(A-)" xfId="1749" xr:uid="{00000000-0005-0000-0000-00004E070000}"/>
    <cellStyle name="_승본도로수량(금회분)_G-계산토공(관로)" xfId="1806" xr:uid="{00000000-0005-0000-0000-000087070000}"/>
    <cellStyle name="_승본도로수량(금회분)_관로공-B" xfId="1750" xr:uid="{00000000-0005-0000-0000-00004F070000}"/>
    <cellStyle name="_승본도로수량(금회분)_토공(3지구)" xfId="1751" xr:uid="{00000000-0005-0000-0000-000050070000}"/>
    <cellStyle name="_승본도로수량(금회분)_토공(3지구)_01토공" xfId="1752" xr:uid="{00000000-0005-0000-0000-000051070000}"/>
    <cellStyle name="_승본도로수량(금회분)_토공(3지구)_01토공(A-)" xfId="1753" xr:uid="{00000000-0005-0000-0000-000052070000}"/>
    <cellStyle name="_승본도로수량(금회분)_토공(3지구)_G-계산토공(관로)" xfId="1768" xr:uid="{00000000-0005-0000-0000-000061070000}"/>
    <cellStyle name="_승본도로수량(금회분)_토공(3지구)_관로공-B" xfId="1754" xr:uid="{00000000-0005-0000-0000-000053070000}"/>
    <cellStyle name="_승본도로수량(금회분)_토공(3지구)_토공(4지구)" xfId="1755" xr:uid="{00000000-0005-0000-0000-000054070000}"/>
    <cellStyle name="_승본도로수량(금회분)_토공(3지구)_토공(4지구)_01토공" xfId="1756" xr:uid="{00000000-0005-0000-0000-000055070000}"/>
    <cellStyle name="_승본도로수량(금회분)_토공(3지구)_토공(4지구)_01토공(A-)" xfId="1757" xr:uid="{00000000-0005-0000-0000-000056070000}"/>
    <cellStyle name="_승본도로수량(금회분)_토공(3지구)_토공(4지구)_G-계산토공(관로)" xfId="1766" xr:uid="{00000000-0005-0000-0000-00005F070000}"/>
    <cellStyle name="_승본도로수량(금회분)_토공(3지구)_토공(4지구)_관로공-B" xfId="1758" xr:uid="{00000000-0005-0000-0000-000057070000}"/>
    <cellStyle name="_승본도로수량(금회분)_토공(3지구)_토공(4지구)_토공(4지구)" xfId="1759" xr:uid="{00000000-0005-0000-0000-000058070000}"/>
    <cellStyle name="_승본도로수량(금회분)_토공(3지구)_토공(4지구)_토공(4지구)_01토공" xfId="1760" xr:uid="{00000000-0005-0000-0000-000059070000}"/>
    <cellStyle name="_승본도로수량(금회분)_토공(3지구)_토공(4지구)_토공(4지구)_01토공(A-)" xfId="1761" xr:uid="{00000000-0005-0000-0000-00005A070000}"/>
    <cellStyle name="_승본도로수량(금회분)_토공(3지구)_토공(4지구)_토공(4지구)_G-계산토공(관로)" xfId="1764" xr:uid="{00000000-0005-0000-0000-00005D070000}"/>
    <cellStyle name="_승본도로수량(금회분)_토공(3지구)_토공(4지구)_토공(4지구)_관로공-B" xfId="1762" xr:uid="{00000000-0005-0000-0000-00005B070000}"/>
    <cellStyle name="_승본도로수량(금회분)_토공(3지구)_토공(4지구)_토공(4지구)_토공-B" xfId="1763" xr:uid="{00000000-0005-0000-0000-00005C070000}"/>
    <cellStyle name="_승본도로수량(금회분)_토공(3지구)_토공(4지구)_토공-B" xfId="1765" xr:uid="{00000000-0005-0000-0000-00005E070000}"/>
    <cellStyle name="_승본도로수량(금회분)_토공(3지구)_토공-B" xfId="1767" xr:uid="{00000000-0005-0000-0000-000060070000}"/>
    <cellStyle name="_승본도로수량(금회분)_토공(4지구)" xfId="1769" xr:uid="{00000000-0005-0000-0000-000062070000}"/>
    <cellStyle name="_승본도로수량(금회분)_토공(4지구)_01토공" xfId="1770" xr:uid="{00000000-0005-0000-0000-000063070000}"/>
    <cellStyle name="_승본도로수량(금회분)_토공(4지구)_01토공(A-)" xfId="1771" xr:uid="{00000000-0005-0000-0000-000064070000}"/>
    <cellStyle name="_승본도로수량(금회분)_토공(4지구)_G-계산토공(관로)" xfId="1804" xr:uid="{00000000-0005-0000-0000-000085070000}"/>
    <cellStyle name="_승본도로수량(금회분)_토공(4지구)_관로공-B" xfId="1772" xr:uid="{00000000-0005-0000-0000-000065070000}"/>
    <cellStyle name="_승본도로수량(금회분)_토공(4지구)_토공(4지구)" xfId="1773" xr:uid="{00000000-0005-0000-0000-000066070000}"/>
    <cellStyle name="_승본도로수량(금회분)_토공(4지구)_토공(4지구)_01토공" xfId="1774" xr:uid="{00000000-0005-0000-0000-000067070000}"/>
    <cellStyle name="_승본도로수량(금회분)_토공(4지구)_토공(4지구)_01토공(A-)" xfId="1775" xr:uid="{00000000-0005-0000-0000-000068070000}"/>
    <cellStyle name="_승본도로수량(금회분)_토공(4지구)_토공(4지구)_G-계산토공(관로)" xfId="1802" xr:uid="{00000000-0005-0000-0000-000083070000}"/>
    <cellStyle name="_승본도로수량(금회분)_토공(4지구)_토공(4지구)_관로공-B" xfId="1776" xr:uid="{00000000-0005-0000-0000-000069070000}"/>
    <cellStyle name="_승본도로수량(금회분)_토공(4지구)_토공(4지구)_토공(3지구)" xfId="1777" xr:uid="{00000000-0005-0000-0000-00006A070000}"/>
    <cellStyle name="_승본도로수량(금회분)_토공(4지구)_토공(4지구)_토공(3지구)_01토공" xfId="1778" xr:uid="{00000000-0005-0000-0000-00006B070000}"/>
    <cellStyle name="_승본도로수량(금회분)_토공(4지구)_토공(4지구)_토공(3지구)_01토공(A-)" xfId="1779" xr:uid="{00000000-0005-0000-0000-00006C070000}"/>
    <cellStyle name="_승본도로수량(금회분)_토공(4지구)_토공(4지구)_토공(3지구)_G-계산토공(관로)" xfId="1794" xr:uid="{00000000-0005-0000-0000-00007B070000}"/>
    <cellStyle name="_승본도로수량(금회분)_토공(4지구)_토공(4지구)_토공(3지구)_관로공-B" xfId="1780" xr:uid="{00000000-0005-0000-0000-00006D070000}"/>
    <cellStyle name="_승본도로수량(금회분)_토공(4지구)_토공(4지구)_토공(3지구)_토공(4지구)" xfId="1781" xr:uid="{00000000-0005-0000-0000-00006E070000}"/>
    <cellStyle name="_승본도로수량(금회분)_토공(4지구)_토공(4지구)_토공(3지구)_토공(4지구)_01토공" xfId="1782" xr:uid="{00000000-0005-0000-0000-00006F070000}"/>
    <cellStyle name="_승본도로수량(금회분)_토공(4지구)_토공(4지구)_토공(3지구)_토공(4지구)_01토공(A-)" xfId="1783" xr:uid="{00000000-0005-0000-0000-000070070000}"/>
    <cellStyle name="_승본도로수량(금회분)_토공(4지구)_토공(4지구)_토공(3지구)_토공(4지구)_G-계산토공(관로)" xfId="1792" xr:uid="{00000000-0005-0000-0000-000079070000}"/>
    <cellStyle name="_승본도로수량(금회분)_토공(4지구)_토공(4지구)_토공(3지구)_토공(4지구)_관로공-B" xfId="1784" xr:uid="{00000000-0005-0000-0000-000071070000}"/>
    <cellStyle name="_승본도로수량(금회분)_토공(4지구)_토공(4지구)_토공(3지구)_토공(4지구)_토공(4지구)" xfId="1785" xr:uid="{00000000-0005-0000-0000-000072070000}"/>
    <cellStyle name="_승본도로수량(금회분)_토공(4지구)_토공(4지구)_토공(3지구)_토공(4지구)_토공(4지구)_01토공" xfId="1786" xr:uid="{00000000-0005-0000-0000-000073070000}"/>
    <cellStyle name="_승본도로수량(금회분)_토공(4지구)_토공(4지구)_토공(3지구)_토공(4지구)_토공(4지구)_01토공(A-)" xfId="1787" xr:uid="{00000000-0005-0000-0000-000074070000}"/>
    <cellStyle name="_승본도로수량(금회분)_토공(4지구)_토공(4지구)_토공(3지구)_토공(4지구)_토공(4지구)_G-계산토공(관로)" xfId="1790" xr:uid="{00000000-0005-0000-0000-000077070000}"/>
    <cellStyle name="_승본도로수량(금회분)_토공(4지구)_토공(4지구)_토공(3지구)_토공(4지구)_토공(4지구)_관로공-B" xfId="1788" xr:uid="{00000000-0005-0000-0000-000075070000}"/>
    <cellStyle name="_승본도로수량(금회분)_토공(4지구)_토공(4지구)_토공(3지구)_토공(4지구)_토공(4지구)_토공-B" xfId="1789" xr:uid="{00000000-0005-0000-0000-000076070000}"/>
    <cellStyle name="_승본도로수량(금회분)_토공(4지구)_토공(4지구)_토공(3지구)_토공(4지구)_토공-B" xfId="1791" xr:uid="{00000000-0005-0000-0000-000078070000}"/>
    <cellStyle name="_승본도로수량(금회분)_토공(4지구)_토공(4지구)_토공(3지구)_토공-B" xfId="1793" xr:uid="{00000000-0005-0000-0000-00007A070000}"/>
    <cellStyle name="_승본도로수량(금회분)_토공(4지구)_토공(4지구)_토공(4지구)" xfId="1795" xr:uid="{00000000-0005-0000-0000-00007C070000}"/>
    <cellStyle name="_승본도로수량(금회분)_토공(4지구)_토공(4지구)_토공(4지구)_01토공" xfId="1796" xr:uid="{00000000-0005-0000-0000-00007D070000}"/>
    <cellStyle name="_승본도로수량(금회분)_토공(4지구)_토공(4지구)_토공(4지구)_01토공(A-)" xfId="1797" xr:uid="{00000000-0005-0000-0000-00007E070000}"/>
    <cellStyle name="_승본도로수량(금회분)_토공(4지구)_토공(4지구)_토공(4지구)_G-계산토공(관로)" xfId="1800" xr:uid="{00000000-0005-0000-0000-000081070000}"/>
    <cellStyle name="_승본도로수량(금회분)_토공(4지구)_토공(4지구)_토공(4지구)_관로공-B" xfId="1798" xr:uid="{00000000-0005-0000-0000-00007F070000}"/>
    <cellStyle name="_승본도로수량(금회분)_토공(4지구)_토공(4지구)_토공(4지구)_토공-B" xfId="1799" xr:uid="{00000000-0005-0000-0000-000080070000}"/>
    <cellStyle name="_승본도로수량(금회분)_토공(4지구)_토공(4지구)_토공-B" xfId="1801" xr:uid="{00000000-0005-0000-0000-000082070000}"/>
    <cellStyle name="_승본도로수량(금회분)_토공(4지구)_토공-B" xfId="1803" xr:uid="{00000000-0005-0000-0000-000084070000}"/>
    <cellStyle name="_승본도로수량(금회분)_토공-B" xfId="1805" xr:uid="{00000000-0005-0000-0000-000086070000}"/>
    <cellStyle name="_승본도로수량산출" xfId="1807" xr:uid="{00000000-0005-0000-0000-000088070000}"/>
    <cellStyle name="_승본도로수량산출_01토공" xfId="1808" xr:uid="{00000000-0005-0000-0000-000089070000}"/>
    <cellStyle name="_승본도로수량산출_01토공(A-)" xfId="1809" xr:uid="{00000000-0005-0000-0000-00008A070000}"/>
    <cellStyle name="_승본도로수량산출_G-계산토공(관로)" xfId="1866" xr:uid="{00000000-0005-0000-0000-0000C3070000}"/>
    <cellStyle name="_승본도로수량산출_관로공-B" xfId="1810" xr:uid="{00000000-0005-0000-0000-00008B070000}"/>
    <cellStyle name="_승본도로수량산출_토공(3지구)" xfId="1811" xr:uid="{00000000-0005-0000-0000-00008C070000}"/>
    <cellStyle name="_승본도로수량산출_토공(3지구)_01토공" xfId="1812" xr:uid="{00000000-0005-0000-0000-00008D070000}"/>
    <cellStyle name="_승본도로수량산출_토공(3지구)_01토공(A-)" xfId="1813" xr:uid="{00000000-0005-0000-0000-00008E070000}"/>
    <cellStyle name="_승본도로수량산출_토공(3지구)_G-계산토공(관로)" xfId="1828" xr:uid="{00000000-0005-0000-0000-00009D070000}"/>
    <cellStyle name="_승본도로수량산출_토공(3지구)_관로공-B" xfId="1814" xr:uid="{00000000-0005-0000-0000-00008F070000}"/>
    <cellStyle name="_승본도로수량산출_토공(3지구)_토공(4지구)" xfId="1815" xr:uid="{00000000-0005-0000-0000-000090070000}"/>
    <cellStyle name="_승본도로수량산출_토공(3지구)_토공(4지구)_01토공" xfId="1816" xr:uid="{00000000-0005-0000-0000-000091070000}"/>
    <cellStyle name="_승본도로수량산출_토공(3지구)_토공(4지구)_01토공(A-)" xfId="1817" xr:uid="{00000000-0005-0000-0000-000092070000}"/>
    <cellStyle name="_승본도로수량산출_토공(3지구)_토공(4지구)_G-계산토공(관로)" xfId="1826" xr:uid="{00000000-0005-0000-0000-00009B070000}"/>
    <cellStyle name="_승본도로수량산출_토공(3지구)_토공(4지구)_관로공-B" xfId="1818" xr:uid="{00000000-0005-0000-0000-000093070000}"/>
    <cellStyle name="_승본도로수량산출_토공(3지구)_토공(4지구)_토공(4지구)" xfId="1819" xr:uid="{00000000-0005-0000-0000-000094070000}"/>
    <cellStyle name="_승본도로수량산출_토공(3지구)_토공(4지구)_토공(4지구)_01토공" xfId="1820" xr:uid="{00000000-0005-0000-0000-000095070000}"/>
    <cellStyle name="_승본도로수량산출_토공(3지구)_토공(4지구)_토공(4지구)_01토공(A-)" xfId="1821" xr:uid="{00000000-0005-0000-0000-000096070000}"/>
    <cellStyle name="_승본도로수량산출_토공(3지구)_토공(4지구)_토공(4지구)_G-계산토공(관로)" xfId="1824" xr:uid="{00000000-0005-0000-0000-000099070000}"/>
    <cellStyle name="_승본도로수량산출_토공(3지구)_토공(4지구)_토공(4지구)_관로공-B" xfId="1822" xr:uid="{00000000-0005-0000-0000-000097070000}"/>
    <cellStyle name="_승본도로수량산출_토공(3지구)_토공(4지구)_토공(4지구)_토공-B" xfId="1823" xr:uid="{00000000-0005-0000-0000-000098070000}"/>
    <cellStyle name="_승본도로수량산출_토공(3지구)_토공(4지구)_토공-B" xfId="1825" xr:uid="{00000000-0005-0000-0000-00009A070000}"/>
    <cellStyle name="_승본도로수량산출_토공(3지구)_토공-B" xfId="1827" xr:uid="{00000000-0005-0000-0000-00009C070000}"/>
    <cellStyle name="_승본도로수량산출_토공(4지구)" xfId="1829" xr:uid="{00000000-0005-0000-0000-00009E070000}"/>
    <cellStyle name="_승본도로수량산출_토공(4지구)_01토공" xfId="1830" xr:uid="{00000000-0005-0000-0000-00009F070000}"/>
    <cellStyle name="_승본도로수량산출_토공(4지구)_01토공(A-)" xfId="1831" xr:uid="{00000000-0005-0000-0000-0000A0070000}"/>
    <cellStyle name="_승본도로수량산출_토공(4지구)_G-계산토공(관로)" xfId="1864" xr:uid="{00000000-0005-0000-0000-0000C1070000}"/>
    <cellStyle name="_승본도로수량산출_토공(4지구)_관로공-B" xfId="1832" xr:uid="{00000000-0005-0000-0000-0000A1070000}"/>
    <cellStyle name="_승본도로수량산출_토공(4지구)_토공(4지구)" xfId="1833" xr:uid="{00000000-0005-0000-0000-0000A2070000}"/>
    <cellStyle name="_승본도로수량산출_토공(4지구)_토공(4지구)_01토공" xfId="1834" xr:uid="{00000000-0005-0000-0000-0000A3070000}"/>
    <cellStyle name="_승본도로수량산출_토공(4지구)_토공(4지구)_01토공(A-)" xfId="1835" xr:uid="{00000000-0005-0000-0000-0000A4070000}"/>
    <cellStyle name="_승본도로수량산출_토공(4지구)_토공(4지구)_G-계산토공(관로)" xfId="1862" xr:uid="{00000000-0005-0000-0000-0000BF070000}"/>
    <cellStyle name="_승본도로수량산출_토공(4지구)_토공(4지구)_관로공-B" xfId="1836" xr:uid="{00000000-0005-0000-0000-0000A5070000}"/>
    <cellStyle name="_승본도로수량산출_토공(4지구)_토공(4지구)_토공(3지구)" xfId="1837" xr:uid="{00000000-0005-0000-0000-0000A6070000}"/>
    <cellStyle name="_승본도로수량산출_토공(4지구)_토공(4지구)_토공(3지구)_01토공" xfId="1838" xr:uid="{00000000-0005-0000-0000-0000A7070000}"/>
    <cellStyle name="_승본도로수량산출_토공(4지구)_토공(4지구)_토공(3지구)_01토공(A-)" xfId="1839" xr:uid="{00000000-0005-0000-0000-0000A8070000}"/>
    <cellStyle name="_승본도로수량산출_토공(4지구)_토공(4지구)_토공(3지구)_G-계산토공(관로)" xfId="1854" xr:uid="{00000000-0005-0000-0000-0000B7070000}"/>
    <cellStyle name="_승본도로수량산출_토공(4지구)_토공(4지구)_토공(3지구)_관로공-B" xfId="1840" xr:uid="{00000000-0005-0000-0000-0000A9070000}"/>
    <cellStyle name="_승본도로수량산출_토공(4지구)_토공(4지구)_토공(3지구)_토공(4지구)" xfId="1841" xr:uid="{00000000-0005-0000-0000-0000AA070000}"/>
    <cellStyle name="_승본도로수량산출_토공(4지구)_토공(4지구)_토공(3지구)_토공(4지구)_01토공" xfId="1842" xr:uid="{00000000-0005-0000-0000-0000AB070000}"/>
    <cellStyle name="_승본도로수량산출_토공(4지구)_토공(4지구)_토공(3지구)_토공(4지구)_01토공(A-)" xfId="1843" xr:uid="{00000000-0005-0000-0000-0000AC070000}"/>
    <cellStyle name="_승본도로수량산출_토공(4지구)_토공(4지구)_토공(3지구)_토공(4지구)_G-계산토공(관로)" xfId="1852" xr:uid="{00000000-0005-0000-0000-0000B5070000}"/>
    <cellStyle name="_승본도로수량산출_토공(4지구)_토공(4지구)_토공(3지구)_토공(4지구)_관로공-B" xfId="1844" xr:uid="{00000000-0005-0000-0000-0000AD070000}"/>
    <cellStyle name="_승본도로수량산출_토공(4지구)_토공(4지구)_토공(3지구)_토공(4지구)_토공(4지구)" xfId="1845" xr:uid="{00000000-0005-0000-0000-0000AE070000}"/>
    <cellStyle name="_승본도로수량산출_토공(4지구)_토공(4지구)_토공(3지구)_토공(4지구)_토공(4지구)_01토공" xfId="1846" xr:uid="{00000000-0005-0000-0000-0000AF070000}"/>
    <cellStyle name="_승본도로수량산출_토공(4지구)_토공(4지구)_토공(3지구)_토공(4지구)_토공(4지구)_01토공(A-)" xfId="1847" xr:uid="{00000000-0005-0000-0000-0000B0070000}"/>
    <cellStyle name="_승본도로수량산출_토공(4지구)_토공(4지구)_토공(3지구)_토공(4지구)_토공(4지구)_G-계산토공(관로)" xfId="1850" xr:uid="{00000000-0005-0000-0000-0000B3070000}"/>
    <cellStyle name="_승본도로수량산출_토공(4지구)_토공(4지구)_토공(3지구)_토공(4지구)_토공(4지구)_관로공-B" xfId="1848" xr:uid="{00000000-0005-0000-0000-0000B1070000}"/>
    <cellStyle name="_승본도로수량산출_토공(4지구)_토공(4지구)_토공(3지구)_토공(4지구)_토공(4지구)_토공-B" xfId="1849" xr:uid="{00000000-0005-0000-0000-0000B2070000}"/>
    <cellStyle name="_승본도로수량산출_토공(4지구)_토공(4지구)_토공(3지구)_토공(4지구)_토공-B" xfId="1851" xr:uid="{00000000-0005-0000-0000-0000B4070000}"/>
    <cellStyle name="_승본도로수량산출_토공(4지구)_토공(4지구)_토공(3지구)_토공-B" xfId="1853" xr:uid="{00000000-0005-0000-0000-0000B6070000}"/>
    <cellStyle name="_승본도로수량산출_토공(4지구)_토공(4지구)_토공(4지구)" xfId="1855" xr:uid="{00000000-0005-0000-0000-0000B8070000}"/>
    <cellStyle name="_승본도로수량산출_토공(4지구)_토공(4지구)_토공(4지구)_01토공" xfId="1856" xr:uid="{00000000-0005-0000-0000-0000B9070000}"/>
    <cellStyle name="_승본도로수량산출_토공(4지구)_토공(4지구)_토공(4지구)_01토공(A-)" xfId="1857" xr:uid="{00000000-0005-0000-0000-0000BA070000}"/>
    <cellStyle name="_승본도로수량산출_토공(4지구)_토공(4지구)_토공(4지구)_G-계산토공(관로)" xfId="1860" xr:uid="{00000000-0005-0000-0000-0000BD070000}"/>
    <cellStyle name="_승본도로수량산출_토공(4지구)_토공(4지구)_토공(4지구)_관로공-B" xfId="1858" xr:uid="{00000000-0005-0000-0000-0000BB070000}"/>
    <cellStyle name="_승본도로수량산출_토공(4지구)_토공(4지구)_토공(4지구)_토공-B" xfId="1859" xr:uid="{00000000-0005-0000-0000-0000BC070000}"/>
    <cellStyle name="_승본도로수량산출_토공(4지구)_토공(4지구)_토공-B" xfId="1861" xr:uid="{00000000-0005-0000-0000-0000BE070000}"/>
    <cellStyle name="_승본도로수량산출_토공(4지구)_토공-B" xfId="1863" xr:uid="{00000000-0005-0000-0000-0000C0070000}"/>
    <cellStyle name="_승본도로수량산출_토공-B" xfId="1865" xr:uid="{00000000-0005-0000-0000-0000C2070000}"/>
    <cellStyle name="_시흥공사용도로교통안전수량" xfId="3578" xr:uid="{00000000-0005-0000-0000-0000C4070000}"/>
    <cellStyle name="_시흥공사용도로교통안전수량_01. 벽강관파일공사(최종)" xfId="3579" xr:uid="{00000000-0005-0000-0000-0000C5070000}"/>
    <cellStyle name="_시흥공사용도로교통안전수량_01. 벽강관파일공사(최종)_01. 벽강관파일공사(최종)" xfId="3580" xr:uid="{00000000-0005-0000-0000-0000C6070000}"/>
    <cellStyle name="_시흥공사용도로교통안전수량_04. 가교보강공사(최종)" xfId="3581" xr:uid="{00000000-0005-0000-0000-0000C7070000}"/>
    <cellStyle name="_시흥공사용도로교통안전수량_설계내역(7.6)" xfId="3582" xr:uid="{00000000-0005-0000-0000-0000C8070000}"/>
    <cellStyle name="_시흥공사용도로교통안전수량_수정내역(유지도로낙찰율,04.12)설계반영용" xfId="3583" xr:uid="{00000000-0005-0000-0000-0000C9070000}"/>
    <cellStyle name="_시흥공사용도로교통안전수량_야립홍보간판설계내역(최종)" xfId="3584" xr:uid="{00000000-0005-0000-0000-0000CA070000}"/>
    <cellStyle name="_시흥공사용도로교통안전수량_축도복개시공수량(구)" xfId="3585" xr:uid="{00000000-0005-0000-0000-0000CB070000}"/>
    <cellStyle name="_시흥공사용도로교통안전수량_축도복개시공수량(구)_03. 축도복개공사(2)" xfId="3586" xr:uid="{00000000-0005-0000-0000-0000CC070000}"/>
    <cellStyle name="_식사동실행" xfId="3587" xr:uid="{00000000-0005-0000-0000-0000CD070000}"/>
    <cellStyle name="_신규단가(SIG)" xfId="3588" xr:uid="{00000000-0005-0000-0000-0000CE070000}"/>
    <cellStyle name="_신규단가(SIG)_Sheet10" xfId="3598" xr:uid="{00000000-0005-0000-0000-0000D8070000}"/>
    <cellStyle name="_신규단가(SIG)_네일 및 앵커 내역서-장윤종-0815" xfId="3589" xr:uid="{00000000-0005-0000-0000-0000CF070000}"/>
    <cellStyle name="_신규단가(SIG)_네일 및 앵커 내역서-장윤종-0822-기존설계품이용" xfId="3590" xr:uid="{00000000-0005-0000-0000-0000D0070000}"/>
    <cellStyle name="_신규단가(SIG)_팔당호-0901" xfId="3591" xr:uid="{00000000-0005-0000-0000-0000D1070000}"/>
    <cellStyle name="_신규단가(SIG)_팔당호-1006" xfId="3592" xr:uid="{00000000-0005-0000-0000-0000D2070000}"/>
    <cellStyle name="_신규단가(SIG)_팔당호-1006-돌망태공기준" xfId="3593" xr:uid="{00000000-0005-0000-0000-0000D3070000}"/>
    <cellStyle name="_신규단가(SIG)_팔당호-1008-돌망태" xfId="3594" xr:uid="{00000000-0005-0000-0000-0000D4070000}"/>
    <cellStyle name="_신규단가(SIG)_팔당호-1009-돌망태" xfId="3595" xr:uid="{00000000-0005-0000-0000-0000D5070000}"/>
    <cellStyle name="_신규단가(SIG)_팔당호-1021-돌망태수정" xfId="3596" xr:uid="{00000000-0005-0000-0000-0000D6070000}"/>
    <cellStyle name="_신규단가(SIG)_팔당호-1101-돌망태수정" xfId="3597" xr:uid="{00000000-0005-0000-0000-0000D7070000}"/>
    <cellStyle name="_신당천수량 변경(전체)" xfId="1867" xr:uid="{00000000-0005-0000-0000-0000D9070000}"/>
    <cellStyle name="_신당천수량 변경(전체)_01토공" xfId="1868" xr:uid="{00000000-0005-0000-0000-0000DA070000}"/>
    <cellStyle name="_신당천수량 변경(전체)_01토공(A-)" xfId="1869" xr:uid="{00000000-0005-0000-0000-0000DB070000}"/>
    <cellStyle name="_신당천수량 변경(전체)_G-계산토공(관로)" xfId="1926" xr:uid="{00000000-0005-0000-0000-000014080000}"/>
    <cellStyle name="_신당천수량 변경(전체)_관로공-B" xfId="1870" xr:uid="{00000000-0005-0000-0000-0000DC070000}"/>
    <cellStyle name="_신당천수량 변경(전체)_토공(3지구)" xfId="1871" xr:uid="{00000000-0005-0000-0000-0000DD070000}"/>
    <cellStyle name="_신당천수량 변경(전체)_토공(3지구)_01토공" xfId="1872" xr:uid="{00000000-0005-0000-0000-0000DE070000}"/>
    <cellStyle name="_신당천수량 변경(전체)_토공(3지구)_01토공(A-)" xfId="1873" xr:uid="{00000000-0005-0000-0000-0000DF070000}"/>
    <cellStyle name="_신당천수량 변경(전체)_토공(3지구)_G-계산토공(관로)" xfId="1888" xr:uid="{00000000-0005-0000-0000-0000EE070000}"/>
    <cellStyle name="_신당천수량 변경(전체)_토공(3지구)_관로공-B" xfId="1874" xr:uid="{00000000-0005-0000-0000-0000E0070000}"/>
    <cellStyle name="_신당천수량 변경(전체)_토공(3지구)_토공(4지구)" xfId="1875" xr:uid="{00000000-0005-0000-0000-0000E1070000}"/>
    <cellStyle name="_신당천수량 변경(전체)_토공(3지구)_토공(4지구)_01토공" xfId="1876" xr:uid="{00000000-0005-0000-0000-0000E2070000}"/>
    <cellStyle name="_신당천수량 변경(전체)_토공(3지구)_토공(4지구)_01토공(A-)" xfId="1877" xr:uid="{00000000-0005-0000-0000-0000E3070000}"/>
    <cellStyle name="_신당천수량 변경(전체)_토공(3지구)_토공(4지구)_G-계산토공(관로)" xfId="1886" xr:uid="{00000000-0005-0000-0000-0000EC070000}"/>
    <cellStyle name="_신당천수량 변경(전체)_토공(3지구)_토공(4지구)_관로공-B" xfId="1878" xr:uid="{00000000-0005-0000-0000-0000E4070000}"/>
    <cellStyle name="_신당천수량 변경(전체)_토공(3지구)_토공(4지구)_토공(4지구)" xfId="1879" xr:uid="{00000000-0005-0000-0000-0000E5070000}"/>
    <cellStyle name="_신당천수량 변경(전체)_토공(3지구)_토공(4지구)_토공(4지구)_01토공" xfId="1880" xr:uid="{00000000-0005-0000-0000-0000E6070000}"/>
    <cellStyle name="_신당천수량 변경(전체)_토공(3지구)_토공(4지구)_토공(4지구)_01토공(A-)" xfId="1881" xr:uid="{00000000-0005-0000-0000-0000E7070000}"/>
    <cellStyle name="_신당천수량 변경(전체)_토공(3지구)_토공(4지구)_토공(4지구)_G-계산토공(관로)" xfId="1884" xr:uid="{00000000-0005-0000-0000-0000EA070000}"/>
    <cellStyle name="_신당천수량 변경(전체)_토공(3지구)_토공(4지구)_토공(4지구)_관로공-B" xfId="1882" xr:uid="{00000000-0005-0000-0000-0000E8070000}"/>
    <cellStyle name="_신당천수량 변경(전체)_토공(3지구)_토공(4지구)_토공(4지구)_토공-B" xfId="1883" xr:uid="{00000000-0005-0000-0000-0000E9070000}"/>
    <cellStyle name="_신당천수량 변경(전체)_토공(3지구)_토공(4지구)_토공-B" xfId="1885" xr:uid="{00000000-0005-0000-0000-0000EB070000}"/>
    <cellStyle name="_신당천수량 변경(전체)_토공(3지구)_토공-B" xfId="1887" xr:uid="{00000000-0005-0000-0000-0000ED070000}"/>
    <cellStyle name="_신당천수량 변경(전체)_토공(4지구)" xfId="1889" xr:uid="{00000000-0005-0000-0000-0000EF070000}"/>
    <cellStyle name="_신당천수량 변경(전체)_토공(4지구)_01토공" xfId="1890" xr:uid="{00000000-0005-0000-0000-0000F0070000}"/>
    <cellStyle name="_신당천수량 변경(전체)_토공(4지구)_01토공(A-)" xfId="1891" xr:uid="{00000000-0005-0000-0000-0000F1070000}"/>
    <cellStyle name="_신당천수량 변경(전체)_토공(4지구)_G-계산토공(관로)" xfId="1924" xr:uid="{00000000-0005-0000-0000-000012080000}"/>
    <cellStyle name="_신당천수량 변경(전체)_토공(4지구)_관로공-B" xfId="1892" xr:uid="{00000000-0005-0000-0000-0000F2070000}"/>
    <cellStyle name="_신당천수량 변경(전체)_토공(4지구)_토공(4지구)" xfId="1893" xr:uid="{00000000-0005-0000-0000-0000F3070000}"/>
    <cellStyle name="_신당천수량 변경(전체)_토공(4지구)_토공(4지구)_01토공" xfId="1894" xr:uid="{00000000-0005-0000-0000-0000F4070000}"/>
    <cellStyle name="_신당천수량 변경(전체)_토공(4지구)_토공(4지구)_01토공(A-)" xfId="1895" xr:uid="{00000000-0005-0000-0000-0000F5070000}"/>
    <cellStyle name="_신당천수량 변경(전체)_토공(4지구)_토공(4지구)_G-계산토공(관로)" xfId="1922" xr:uid="{00000000-0005-0000-0000-000010080000}"/>
    <cellStyle name="_신당천수량 변경(전체)_토공(4지구)_토공(4지구)_관로공-B" xfId="1896" xr:uid="{00000000-0005-0000-0000-0000F6070000}"/>
    <cellStyle name="_신당천수량 변경(전체)_토공(4지구)_토공(4지구)_토공(3지구)" xfId="1897" xr:uid="{00000000-0005-0000-0000-0000F7070000}"/>
    <cellStyle name="_신당천수량 변경(전체)_토공(4지구)_토공(4지구)_토공(3지구)_01토공" xfId="1898" xr:uid="{00000000-0005-0000-0000-0000F8070000}"/>
    <cellStyle name="_신당천수량 변경(전체)_토공(4지구)_토공(4지구)_토공(3지구)_01토공(A-)" xfId="1899" xr:uid="{00000000-0005-0000-0000-0000F9070000}"/>
    <cellStyle name="_신당천수량 변경(전체)_토공(4지구)_토공(4지구)_토공(3지구)_G-계산토공(관로)" xfId="1914" xr:uid="{00000000-0005-0000-0000-000008080000}"/>
    <cellStyle name="_신당천수량 변경(전체)_토공(4지구)_토공(4지구)_토공(3지구)_관로공-B" xfId="1900" xr:uid="{00000000-0005-0000-0000-0000FA070000}"/>
    <cellStyle name="_신당천수량 변경(전체)_토공(4지구)_토공(4지구)_토공(3지구)_토공(4지구)" xfId="1901" xr:uid="{00000000-0005-0000-0000-0000FB070000}"/>
    <cellStyle name="_신당천수량 변경(전체)_토공(4지구)_토공(4지구)_토공(3지구)_토공(4지구)_01토공" xfId="1902" xr:uid="{00000000-0005-0000-0000-0000FC070000}"/>
    <cellStyle name="_신당천수량 변경(전체)_토공(4지구)_토공(4지구)_토공(3지구)_토공(4지구)_01토공(A-)" xfId="1903" xr:uid="{00000000-0005-0000-0000-0000FD070000}"/>
    <cellStyle name="_신당천수량 변경(전체)_토공(4지구)_토공(4지구)_토공(3지구)_토공(4지구)_G-계산토공(관로)" xfId="1912" xr:uid="{00000000-0005-0000-0000-000006080000}"/>
    <cellStyle name="_신당천수량 변경(전체)_토공(4지구)_토공(4지구)_토공(3지구)_토공(4지구)_관로공-B" xfId="1904" xr:uid="{00000000-0005-0000-0000-0000FE070000}"/>
    <cellStyle name="_신당천수량 변경(전체)_토공(4지구)_토공(4지구)_토공(3지구)_토공(4지구)_토공(4지구)" xfId="1905" xr:uid="{00000000-0005-0000-0000-0000FF070000}"/>
    <cellStyle name="_신당천수량 변경(전체)_토공(4지구)_토공(4지구)_토공(3지구)_토공(4지구)_토공(4지구)_01토공" xfId="1906" xr:uid="{00000000-0005-0000-0000-000000080000}"/>
    <cellStyle name="_신당천수량 변경(전체)_토공(4지구)_토공(4지구)_토공(3지구)_토공(4지구)_토공(4지구)_01토공(A-)" xfId="1907" xr:uid="{00000000-0005-0000-0000-000001080000}"/>
    <cellStyle name="_신당천수량 변경(전체)_토공(4지구)_토공(4지구)_토공(3지구)_토공(4지구)_토공(4지구)_G-계산토공(관로)" xfId="1910" xr:uid="{00000000-0005-0000-0000-000004080000}"/>
    <cellStyle name="_신당천수량 변경(전체)_토공(4지구)_토공(4지구)_토공(3지구)_토공(4지구)_토공(4지구)_관로공-B" xfId="1908" xr:uid="{00000000-0005-0000-0000-000002080000}"/>
    <cellStyle name="_신당천수량 변경(전체)_토공(4지구)_토공(4지구)_토공(3지구)_토공(4지구)_토공(4지구)_토공-B" xfId="1909" xr:uid="{00000000-0005-0000-0000-000003080000}"/>
    <cellStyle name="_신당천수량 변경(전체)_토공(4지구)_토공(4지구)_토공(3지구)_토공(4지구)_토공-B" xfId="1911" xr:uid="{00000000-0005-0000-0000-000005080000}"/>
    <cellStyle name="_신당천수량 변경(전체)_토공(4지구)_토공(4지구)_토공(3지구)_토공-B" xfId="1913" xr:uid="{00000000-0005-0000-0000-000007080000}"/>
    <cellStyle name="_신당천수량 변경(전체)_토공(4지구)_토공(4지구)_토공(4지구)" xfId="1915" xr:uid="{00000000-0005-0000-0000-000009080000}"/>
    <cellStyle name="_신당천수량 변경(전체)_토공(4지구)_토공(4지구)_토공(4지구)_01토공" xfId="1916" xr:uid="{00000000-0005-0000-0000-00000A080000}"/>
    <cellStyle name="_신당천수량 변경(전체)_토공(4지구)_토공(4지구)_토공(4지구)_01토공(A-)" xfId="1917" xr:uid="{00000000-0005-0000-0000-00000B080000}"/>
    <cellStyle name="_신당천수량 변경(전체)_토공(4지구)_토공(4지구)_토공(4지구)_G-계산토공(관로)" xfId="1920" xr:uid="{00000000-0005-0000-0000-00000E080000}"/>
    <cellStyle name="_신당천수량 변경(전체)_토공(4지구)_토공(4지구)_토공(4지구)_관로공-B" xfId="1918" xr:uid="{00000000-0005-0000-0000-00000C080000}"/>
    <cellStyle name="_신당천수량 변경(전체)_토공(4지구)_토공(4지구)_토공(4지구)_토공-B" xfId="1919" xr:uid="{00000000-0005-0000-0000-00000D080000}"/>
    <cellStyle name="_신당천수량 변경(전체)_토공(4지구)_토공(4지구)_토공-B" xfId="1921" xr:uid="{00000000-0005-0000-0000-00000F080000}"/>
    <cellStyle name="_신당천수량 변경(전체)_토공(4지구)_토공-B" xfId="1923" xr:uid="{00000000-0005-0000-0000-000011080000}"/>
    <cellStyle name="_신당천수량 변경(전체)_토공-B" xfId="1925" xr:uid="{00000000-0005-0000-0000-000013080000}"/>
    <cellStyle name="_암  거" xfId="1927" xr:uid="{00000000-0005-0000-0000-000015080000}"/>
    <cellStyle name="_암  거_01토공" xfId="1928" xr:uid="{00000000-0005-0000-0000-000016080000}"/>
    <cellStyle name="_암  거_01토공(A-)" xfId="1929" xr:uid="{00000000-0005-0000-0000-000017080000}"/>
    <cellStyle name="_암  거_G-계산토공(관로)" xfId="1986" xr:uid="{00000000-0005-0000-0000-000050080000}"/>
    <cellStyle name="_암  거_관로공-B" xfId="1930" xr:uid="{00000000-0005-0000-0000-000018080000}"/>
    <cellStyle name="_암  거_토공(3지구)" xfId="1931" xr:uid="{00000000-0005-0000-0000-000019080000}"/>
    <cellStyle name="_암  거_토공(3지구)_01토공" xfId="1932" xr:uid="{00000000-0005-0000-0000-00001A080000}"/>
    <cellStyle name="_암  거_토공(3지구)_01토공(A-)" xfId="1933" xr:uid="{00000000-0005-0000-0000-00001B080000}"/>
    <cellStyle name="_암  거_토공(3지구)_G-계산토공(관로)" xfId="1948" xr:uid="{00000000-0005-0000-0000-00002A080000}"/>
    <cellStyle name="_암  거_토공(3지구)_관로공-B" xfId="1934" xr:uid="{00000000-0005-0000-0000-00001C080000}"/>
    <cellStyle name="_암  거_토공(3지구)_토공(4지구)" xfId="1935" xr:uid="{00000000-0005-0000-0000-00001D080000}"/>
    <cellStyle name="_암  거_토공(3지구)_토공(4지구)_01토공" xfId="1936" xr:uid="{00000000-0005-0000-0000-00001E080000}"/>
    <cellStyle name="_암  거_토공(3지구)_토공(4지구)_01토공(A-)" xfId="1937" xr:uid="{00000000-0005-0000-0000-00001F080000}"/>
    <cellStyle name="_암  거_토공(3지구)_토공(4지구)_G-계산토공(관로)" xfId="1946" xr:uid="{00000000-0005-0000-0000-000028080000}"/>
    <cellStyle name="_암  거_토공(3지구)_토공(4지구)_관로공-B" xfId="1938" xr:uid="{00000000-0005-0000-0000-000020080000}"/>
    <cellStyle name="_암  거_토공(3지구)_토공(4지구)_토공(4지구)" xfId="1939" xr:uid="{00000000-0005-0000-0000-000021080000}"/>
    <cellStyle name="_암  거_토공(3지구)_토공(4지구)_토공(4지구)_01토공" xfId="1940" xr:uid="{00000000-0005-0000-0000-000022080000}"/>
    <cellStyle name="_암  거_토공(3지구)_토공(4지구)_토공(4지구)_01토공(A-)" xfId="1941" xr:uid="{00000000-0005-0000-0000-000023080000}"/>
    <cellStyle name="_암  거_토공(3지구)_토공(4지구)_토공(4지구)_G-계산토공(관로)" xfId="1944" xr:uid="{00000000-0005-0000-0000-000026080000}"/>
    <cellStyle name="_암  거_토공(3지구)_토공(4지구)_토공(4지구)_관로공-B" xfId="1942" xr:uid="{00000000-0005-0000-0000-000024080000}"/>
    <cellStyle name="_암  거_토공(3지구)_토공(4지구)_토공(4지구)_토공-B" xfId="1943" xr:uid="{00000000-0005-0000-0000-000025080000}"/>
    <cellStyle name="_암  거_토공(3지구)_토공(4지구)_토공-B" xfId="1945" xr:uid="{00000000-0005-0000-0000-000027080000}"/>
    <cellStyle name="_암  거_토공(3지구)_토공-B" xfId="1947" xr:uid="{00000000-0005-0000-0000-000029080000}"/>
    <cellStyle name="_암  거_토공(4지구)" xfId="1949" xr:uid="{00000000-0005-0000-0000-00002B080000}"/>
    <cellStyle name="_암  거_토공(4지구)_01토공" xfId="1950" xr:uid="{00000000-0005-0000-0000-00002C080000}"/>
    <cellStyle name="_암  거_토공(4지구)_01토공(A-)" xfId="1951" xr:uid="{00000000-0005-0000-0000-00002D080000}"/>
    <cellStyle name="_암  거_토공(4지구)_G-계산토공(관로)" xfId="1984" xr:uid="{00000000-0005-0000-0000-00004E080000}"/>
    <cellStyle name="_암  거_토공(4지구)_관로공-B" xfId="1952" xr:uid="{00000000-0005-0000-0000-00002E080000}"/>
    <cellStyle name="_암  거_토공(4지구)_토공(4지구)" xfId="1953" xr:uid="{00000000-0005-0000-0000-00002F080000}"/>
    <cellStyle name="_암  거_토공(4지구)_토공(4지구)_01토공" xfId="1954" xr:uid="{00000000-0005-0000-0000-000030080000}"/>
    <cellStyle name="_암  거_토공(4지구)_토공(4지구)_01토공(A-)" xfId="1955" xr:uid="{00000000-0005-0000-0000-000031080000}"/>
    <cellStyle name="_암  거_토공(4지구)_토공(4지구)_G-계산토공(관로)" xfId="1982" xr:uid="{00000000-0005-0000-0000-00004C080000}"/>
    <cellStyle name="_암  거_토공(4지구)_토공(4지구)_관로공-B" xfId="1956" xr:uid="{00000000-0005-0000-0000-000032080000}"/>
    <cellStyle name="_암  거_토공(4지구)_토공(4지구)_토공(3지구)" xfId="1957" xr:uid="{00000000-0005-0000-0000-000033080000}"/>
    <cellStyle name="_암  거_토공(4지구)_토공(4지구)_토공(3지구)_01토공" xfId="1958" xr:uid="{00000000-0005-0000-0000-000034080000}"/>
    <cellStyle name="_암  거_토공(4지구)_토공(4지구)_토공(3지구)_01토공(A-)" xfId="1959" xr:uid="{00000000-0005-0000-0000-000035080000}"/>
    <cellStyle name="_암  거_토공(4지구)_토공(4지구)_토공(3지구)_G-계산토공(관로)" xfId="1974" xr:uid="{00000000-0005-0000-0000-000044080000}"/>
    <cellStyle name="_암  거_토공(4지구)_토공(4지구)_토공(3지구)_관로공-B" xfId="1960" xr:uid="{00000000-0005-0000-0000-000036080000}"/>
    <cellStyle name="_암  거_토공(4지구)_토공(4지구)_토공(3지구)_토공(4지구)" xfId="1961" xr:uid="{00000000-0005-0000-0000-000037080000}"/>
    <cellStyle name="_암  거_토공(4지구)_토공(4지구)_토공(3지구)_토공(4지구)_01토공" xfId="1962" xr:uid="{00000000-0005-0000-0000-000038080000}"/>
    <cellStyle name="_암  거_토공(4지구)_토공(4지구)_토공(3지구)_토공(4지구)_01토공(A-)" xfId="1963" xr:uid="{00000000-0005-0000-0000-000039080000}"/>
    <cellStyle name="_암  거_토공(4지구)_토공(4지구)_토공(3지구)_토공(4지구)_G-계산토공(관로)" xfId="1972" xr:uid="{00000000-0005-0000-0000-000042080000}"/>
    <cellStyle name="_암  거_토공(4지구)_토공(4지구)_토공(3지구)_토공(4지구)_관로공-B" xfId="1964" xr:uid="{00000000-0005-0000-0000-00003A080000}"/>
    <cellStyle name="_암  거_토공(4지구)_토공(4지구)_토공(3지구)_토공(4지구)_토공(4지구)" xfId="1965" xr:uid="{00000000-0005-0000-0000-00003B080000}"/>
    <cellStyle name="_암  거_토공(4지구)_토공(4지구)_토공(3지구)_토공(4지구)_토공(4지구)_01토공" xfId="1966" xr:uid="{00000000-0005-0000-0000-00003C080000}"/>
    <cellStyle name="_암  거_토공(4지구)_토공(4지구)_토공(3지구)_토공(4지구)_토공(4지구)_01토공(A-)" xfId="1967" xr:uid="{00000000-0005-0000-0000-00003D080000}"/>
    <cellStyle name="_암  거_토공(4지구)_토공(4지구)_토공(3지구)_토공(4지구)_토공(4지구)_G-계산토공(관로)" xfId="1970" xr:uid="{00000000-0005-0000-0000-000040080000}"/>
    <cellStyle name="_암  거_토공(4지구)_토공(4지구)_토공(3지구)_토공(4지구)_토공(4지구)_관로공-B" xfId="1968" xr:uid="{00000000-0005-0000-0000-00003E080000}"/>
    <cellStyle name="_암  거_토공(4지구)_토공(4지구)_토공(3지구)_토공(4지구)_토공(4지구)_토공-B" xfId="1969" xr:uid="{00000000-0005-0000-0000-00003F080000}"/>
    <cellStyle name="_암  거_토공(4지구)_토공(4지구)_토공(3지구)_토공(4지구)_토공-B" xfId="1971" xr:uid="{00000000-0005-0000-0000-000041080000}"/>
    <cellStyle name="_암  거_토공(4지구)_토공(4지구)_토공(3지구)_토공-B" xfId="1973" xr:uid="{00000000-0005-0000-0000-000043080000}"/>
    <cellStyle name="_암  거_토공(4지구)_토공(4지구)_토공(4지구)" xfId="1975" xr:uid="{00000000-0005-0000-0000-000045080000}"/>
    <cellStyle name="_암  거_토공(4지구)_토공(4지구)_토공(4지구)_01토공" xfId="1976" xr:uid="{00000000-0005-0000-0000-000046080000}"/>
    <cellStyle name="_암  거_토공(4지구)_토공(4지구)_토공(4지구)_01토공(A-)" xfId="1977" xr:uid="{00000000-0005-0000-0000-000047080000}"/>
    <cellStyle name="_암  거_토공(4지구)_토공(4지구)_토공(4지구)_G-계산토공(관로)" xfId="1980" xr:uid="{00000000-0005-0000-0000-00004A080000}"/>
    <cellStyle name="_암  거_토공(4지구)_토공(4지구)_토공(4지구)_관로공-B" xfId="1978" xr:uid="{00000000-0005-0000-0000-000048080000}"/>
    <cellStyle name="_암  거_토공(4지구)_토공(4지구)_토공(4지구)_토공-B" xfId="1979" xr:uid="{00000000-0005-0000-0000-000049080000}"/>
    <cellStyle name="_암  거_토공(4지구)_토공(4지구)_토공-B" xfId="1981" xr:uid="{00000000-0005-0000-0000-00004B080000}"/>
    <cellStyle name="_암  거_토공(4지구)_토공-B" xfId="1983" xr:uid="{00000000-0005-0000-0000-00004D080000}"/>
    <cellStyle name="_암  거_토공-B" xfId="1985" xr:uid="{00000000-0005-0000-0000-00004F080000}"/>
    <cellStyle name="_암  거04" xfId="1987" xr:uid="{00000000-0005-0000-0000-000051080000}"/>
    <cellStyle name="_암  거04_01토공" xfId="1988" xr:uid="{00000000-0005-0000-0000-000052080000}"/>
    <cellStyle name="_암  거04_01토공(A-)" xfId="1989" xr:uid="{00000000-0005-0000-0000-000053080000}"/>
    <cellStyle name="_암  거04_G-계산토공(관로)" xfId="2046" xr:uid="{00000000-0005-0000-0000-00008C080000}"/>
    <cellStyle name="_암  거04_관로공-B" xfId="1990" xr:uid="{00000000-0005-0000-0000-000054080000}"/>
    <cellStyle name="_암  거04_토공(3지구)" xfId="1991" xr:uid="{00000000-0005-0000-0000-000055080000}"/>
    <cellStyle name="_암  거04_토공(3지구)_01토공" xfId="1992" xr:uid="{00000000-0005-0000-0000-000056080000}"/>
    <cellStyle name="_암  거04_토공(3지구)_01토공(A-)" xfId="1993" xr:uid="{00000000-0005-0000-0000-000057080000}"/>
    <cellStyle name="_암  거04_토공(3지구)_G-계산토공(관로)" xfId="2008" xr:uid="{00000000-0005-0000-0000-000066080000}"/>
    <cellStyle name="_암  거04_토공(3지구)_관로공-B" xfId="1994" xr:uid="{00000000-0005-0000-0000-000058080000}"/>
    <cellStyle name="_암  거04_토공(3지구)_토공(4지구)" xfId="1995" xr:uid="{00000000-0005-0000-0000-000059080000}"/>
    <cellStyle name="_암  거04_토공(3지구)_토공(4지구)_01토공" xfId="1996" xr:uid="{00000000-0005-0000-0000-00005A080000}"/>
    <cellStyle name="_암  거04_토공(3지구)_토공(4지구)_01토공(A-)" xfId="1997" xr:uid="{00000000-0005-0000-0000-00005B080000}"/>
    <cellStyle name="_암  거04_토공(3지구)_토공(4지구)_G-계산토공(관로)" xfId="2006" xr:uid="{00000000-0005-0000-0000-000064080000}"/>
    <cellStyle name="_암  거04_토공(3지구)_토공(4지구)_관로공-B" xfId="1998" xr:uid="{00000000-0005-0000-0000-00005C080000}"/>
    <cellStyle name="_암  거04_토공(3지구)_토공(4지구)_토공(4지구)" xfId="1999" xr:uid="{00000000-0005-0000-0000-00005D080000}"/>
    <cellStyle name="_암  거04_토공(3지구)_토공(4지구)_토공(4지구)_01토공" xfId="2000" xr:uid="{00000000-0005-0000-0000-00005E080000}"/>
    <cellStyle name="_암  거04_토공(3지구)_토공(4지구)_토공(4지구)_01토공(A-)" xfId="2001" xr:uid="{00000000-0005-0000-0000-00005F080000}"/>
    <cellStyle name="_암  거04_토공(3지구)_토공(4지구)_토공(4지구)_G-계산토공(관로)" xfId="2004" xr:uid="{00000000-0005-0000-0000-000062080000}"/>
    <cellStyle name="_암  거04_토공(3지구)_토공(4지구)_토공(4지구)_관로공-B" xfId="2002" xr:uid="{00000000-0005-0000-0000-000060080000}"/>
    <cellStyle name="_암  거04_토공(3지구)_토공(4지구)_토공(4지구)_토공-B" xfId="2003" xr:uid="{00000000-0005-0000-0000-000061080000}"/>
    <cellStyle name="_암  거04_토공(3지구)_토공(4지구)_토공-B" xfId="2005" xr:uid="{00000000-0005-0000-0000-000063080000}"/>
    <cellStyle name="_암  거04_토공(3지구)_토공-B" xfId="2007" xr:uid="{00000000-0005-0000-0000-000065080000}"/>
    <cellStyle name="_암  거04_토공(4지구)" xfId="2009" xr:uid="{00000000-0005-0000-0000-000067080000}"/>
    <cellStyle name="_암  거04_토공(4지구)_01토공" xfId="2010" xr:uid="{00000000-0005-0000-0000-000068080000}"/>
    <cellStyle name="_암  거04_토공(4지구)_01토공(A-)" xfId="2011" xr:uid="{00000000-0005-0000-0000-000069080000}"/>
    <cellStyle name="_암  거04_토공(4지구)_G-계산토공(관로)" xfId="2044" xr:uid="{00000000-0005-0000-0000-00008A080000}"/>
    <cellStyle name="_암  거04_토공(4지구)_관로공-B" xfId="2012" xr:uid="{00000000-0005-0000-0000-00006A080000}"/>
    <cellStyle name="_암  거04_토공(4지구)_토공(4지구)" xfId="2013" xr:uid="{00000000-0005-0000-0000-00006B080000}"/>
    <cellStyle name="_암  거04_토공(4지구)_토공(4지구)_01토공" xfId="2014" xr:uid="{00000000-0005-0000-0000-00006C080000}"/>
    <cellStyle name="_암  거04_토공(4지구)_토공(4지구)_01토공(A-)" xfId="2015" xr:uid="{00000000-0005-0000-0000-00006D080000}"/>
    <cellStyle name="_암  거04_토공(4지구)_토공(4지구)_G-계산토공(관로)" xfId="2042" xr:uid="{00000000-0005-0000-0000-000088080000}"/>
    <cellStyle name="_암  거04_토공(4지구)_토공(4지구)_관로공-B" xfId="2016" xr:uid="{00000000-0005-0000-0000-00006E080000}"/>
    <cellStyle name="_암  거04_토공(4지구)_토공(4지구)_토공(3지구)" xfId="2017" xr:uid="{00000000-0005-0000-0000-00006F080000}"/>
    <cellStyle name="_암  거04_토공(4지구)_토공(4지구)_토공(3지구)_01토공" xfId="2018" xr:uid="{00000000-0005-0000-0000-000070080000}"/>
    <cellStyle name="_암  거04_토공(4지구)_토공(4지구)_토공(3지구)_01토공(A-)" xfId="2019" xr:uid="{00000000-0005-0000-0000-000071080000}"/>
    <cellStyle name="_암  거04_토공(4지구)_토공(4지구)_토공(3지구)_G-계산토공(관로)" xfId="2034" xr:uid="{00000000-0005-0000-0000-000080080000}"/>
    <cellStyle name="_암  거04_토공(4지구)_토공(4지구)_토공(3지구)_관로공-B" xfId="2020" xr:uid="{00000000-0005-0000-0000-000072080000}"/>
    <cellStyle name="_암  거04_토공(4지구)_토공(4지구)_토공(3지구)_토공(4지구)" xfId="2021" xr:uid="{00000000-0005-0000-0000-000073080000}"/>
    <cellStyle name="_암  거04_토공(4지구)_토공(4지구)_토공(3지구)_토공(4지구)_01토공" xfId="2022" xr:uid="{00000000-0005-0000-0000-000074080000}"/>
    <cellStyle name="_암  거04_토공(4지구)_토공(4지구)_토공(3지구)_토공(4지구)_01토공(A-)" xfId="2023" xr:uid="{00000000-0005-0000-0000-000075080000}"/>
    <cellStyle name="_암  거04_토공(4지구)_토공(4지구)_토공(3지구)_토공(4지구)_G-계산토공(관로)" xfId="2032" xr:uid="{00000000-0005-0000-0000-00007E080000}"/>
    <cellStyle name="_암  거04_토공(4지구)_토공(4지구)_토공(3지구)_토공(4지구)_관로공-B" xfId="2024" xr:uid="{00000000-0005-0000-0000-000076080000}"/>
    <cellStyle name="_암  거04_토공(4지구)_토공(4지구)_토공(3지구)_토공(4지구)_토공(4지구)" xfId="2025" xr:uid="{00000000-0005-0000-0000-000077080000}"/>
    <cellStyle name="_암  거04_토공(4지구)_토공(4지구)_토공(3지구)_토공(4지구)_토공(4지구)_01토공" xfId="2026" xr:uid="{00000000-0005-0000-0000-000078080000}"/>
    <cellStyle name="_암  거04_토공(4지구)_토공(4지구)_토공(3지구)_토공(4지구)_토공(4지구)_01토공(A-)" xfId="2027" xr:uid="{00000000-0005-0000-0000-000079080000}"/>
    <cellStyle name="_암  거04_토공(4지구)_토공(4지구)_토공(3지구)_토공(4지구)_토공(4지구)_G-계산토공(관로)" xfId="2030" xr:uid="{00000000-0005-0000-0000-00007C080000}"/>
    <cellStyle name="_암  거04_토공(4지구)_토공(4지구)_토공(3지구)_토공(4지구)_토공(4지구)_관로공-B" xfId="2028" xr:uid="{00000000-0005-0000-0000-00007A080000}"/>
    <cellStyle name="_암  거04_토공(4지구)_토공(4지구)_토공(3지구)_토공(4지구)_토공(4지구)_토공-B" xfId="2029" xr:uid="{00000000-0005-0000-0000-00007B080000}"/>
    <cellStyle name="_암  거04_토공(4지구)_토공(4지구)_토공(3지구)_토공(4지구)_토공-B" xfId="2031" xr:uid="{00000000-0005-0000-0000-00007D080000}"/>
    <cellStyle name="_암  거04_토공(4지구)_토공(4지구)_토공(3지구)_토공-B" xfId="2033" xr:uid="{00000000-0005-0000-0000-00007F080000}"/>
    <cellStyle name="_암  거04_토공(4지구)_토공(4지구)_토공(4지구)" xfId="2035" xr:uid="{00000000-0005-0000-0000-000081080000}"/>
    <cellStyle name="_암  거04_토공(4지구)_토공(4지구)_토공(4지구)_01토공" xfId="2036" xr:uid="{00000000-0005-0000-0000-000082080000}"/>
    <cellStyle name="_암  거04_토공(4지구)_토공(4지구)_토공(4지구)_01토공(A-)" xfId="2037" xr:uid="{00000000-0005-0000-0000-000083080000}"/>
    <cellStyle name="_암  거04_토공(4지구)_토공(4지구)_토공(4지구)_G-계산토공(관로)" xfId="2040" xr:uid="{00000000-0005-0000-0000-000086080000}"/>
    <cellStyle name="_암  거04_토공(4지구)_토공(4지구)_토공(4지구)_관로공-B" xfId="2038" xr:uid="{00000000-0005-0000-0000-000084080000}"/>
    <cellStyle name="_암  거04_토공(4지구)_토공(4지구)_토공(4지구)_토공-B" xfId="2039" xr:uid="{00000000-0005-0000-0000-000085080000}"/>
    <cellStyle name="_암  거04_토공(4지구)_토공(4지구)_토공-B" xfId="2041" xr:uid="{00000000-0005-0000-0000-000087080000}"/>
    <cellStyle name="_암  거04_토공(4지구)_토공-B" xfId="2043" xr:uid="{00000000-0005-0000-0000-000089080000}"/>
    <cellStyle name="_암  거04_토공-B" xfId="2045" xr:uid="{00000000-0005-0000-0000-00008B080000}"/>
    <cellStyle name="_연화지제(3공구) 수량" xfId="2047" xr:uid="{00000000-0005-0000-0000-00008D080000}"/>
    <cellStyle name="_연화지제(3공구) 수량_01토공" xfId="2048" xr:uid="{00000000-0005-0000-0000-00008E080000}"/>
    <cellStyle name="_연화지제(3공구) 수량_01토공(A-)" xfId="2049" xr:uid="{00000000-0005-0000-0000-00008F080000}"/>
    <cellStyle name="_연화지제(3공구) 수량_G-계산토공(관로)" xfId="2106" xr:uid="{00000000-0005-0000-0000-0000C8080000}"/>
    <cellStyle name="_연화지제(3공구) 수량_관로공-B" xfId="2050" xr:uid="{00000000-0005-0000-0000-000090080000}"/>
    <cellStyle name="_연화지제(3공구) 수량_토공(3지구)" xfId="2051" xr:uid="{00000000-0005-0000-0000-000091080000}"/>
    <cellStyle name="_연화지제(3공구) 수량_토공(3지구)_01토공" xfId="2052" xr:uid="{00000000-0005-0000-0000-000092080000}"/>
    <cellStyle name="_연화지제(3공구) 수량_토공(3지구)_01토공(A-)" xfId="2053" xr:uid="{00000000-0005-0000-0000-000093080000}"/>
    <cellStyle name="_연화지제(3공구) 수량_토공(3지구)_G-계산토공(관로)" xfId="2068" xr:uid="{00000000-0005-0000-0000-0000A2080000}"/>
    <cellStyle name="_연화지제(3공구) 수량_토공(3지구)_관로공-B" xfId="2054" xr:uid="{00000000-0005-0000-0000-000094080000}"/>
    <cellStyle name="_연화지제(3공구) 수량_토공(3지구)_토공(4지구)" xfId="2055" xr:uid="{00000000-0005-0000-0000-000095080000}"/>
    <cellStyle name="_연화지제(3공구) 수량_토공(3지구)_토공(4지구)_01토공" xfId="2056" xr:uid="{00000000-0005-0000-0000-000096080000}"/>
    <cellStyle name="_연화지제(3공구) 수량_토공(3지구)_토공(4지구)_01토공(A-)" xfId="2057" xr:uid="{00000000-0005-0000-0000-000097080000}"/>
    <cellStyle name="_연화지제(3공구) 수량_토공(3지구)_토공(4지구)_G-계산토공(관로)" xfId="2066" xr:uid="{00000000-0005-0000-0000-0000A0080000}"/>
    <cellStyle name="_연화지제(3공구) 수량_토공(3지구)_토공(4지구)_관로공-B" xfId="2058" xr:uid="{00000000-0005-0000-0000-000098080000}"/>
    <cellStyle name="_연화지제(3공구) 수량_토공(3지구)_토공(4지구)_토공(4지구)" xfId="2059" xr:uid="{00000000-0005-0000-0000-000099080000}"/>
    <cellStyle name="_연화지제(3공구) 수량_토공(3지구)_토공(4지구)_토공(4지구)_01토공" xfId="2060" xr:uid="{00000000-0005-0000-0000-00009A080000}"/>
    <cellStyle name="_연화지제(3공구) 수량_토공(3지구)_토공(4지구)_토공(4지구)_01토공(A-)" xfId="2061" xr:uid="{00000000-0005-0000-0000-00009B080000}"/>
    <cellStyle name="_연화지제(3공구) 수량_토공(3지구)_토공(4지구)_토공(4지구)_G-계산토공(관로)" xfId="2064" xr:uid="{00000000-0005-0000-0000-00009E080000}"/>
    <cellStyle name="_연화지제(3공구) 수량_토공(3지구)_토공(4지구)_토공(4지구)_관로공-B" xfId="2062" xr:uid="{00000000-0005-0000-0000-00009C080000}"/>
    <cellStyle name="_연화지제(3공구) 수량_토공(3지구)_토공(4지구)_토공(4지구)_토공-B" xfId="2063" xr:uid="{00000000-0005-0000-0000-00009D080000}"/>
    <cellStyle name="_연화지제(3공구) 수량_토공(3지구)_토공(4지구)_토공-B" xfId="2065" xr:uid="{00000000-0005-0000-0000-00009F080000}"/>
    <cellStyle name="_연화지제(3공구) 수량_토공(3지구)_토공-B" xfId="2067" xr:uid="{00000000-0005-0000-0000-0000A1080000}"/>
    <cellStyle name="_연화지제(3공구) 수량_토공(4지구)" xfId="2069" xr:uid="{00000000-0005-0000-0000-0000A3080000}"/>
    <cellStyle name="_연화지제(3공구) 수량_토공(4지구)_01토공" xfId="2070" xr:uid="{00000000-0005-0000-0000-0000A4080000}"/>
    <cellStyle name="_연화지제(3공구) 수량_토공(4지구)_01토공(A-)" xfId="2071" xr:uid="{00000000-0005-0000-0000-0000A5080000}"/>
    <cellStyle name="_연화지제(3공구) 수량_토공(4지구)_G-계산토공(관로)" xfId="2104" xr:uid="{00000000-0005-0000-0000-0000C6080000}"/>
    <cellStyle name="_연화지제(3공구) 수량_토공(4지구)_관로공-B" xfId="2072" xr:uid="{00000000-0005-0000-0000-0000A6080000}"/>
    <cellStyle name="_연화지제(3공구) 수량_토공(4지구)_토공(4지구)" xfId="2073" xr:uid="{00000000-0005-0000-0000-0000A7080000}"/>
    <cellStyle name="_연화지제(3공구) 수량_토공(4지구)_토공(4지구)_01토공" xfId="2074" xr:uid="{00000000-0005-0000-0000-0000A8080000}"/>
    <cellStyle name="_연화지제(3공구) 수량_토공(4지구)_토공(4지구)_01토공(A-)" xfId="2075" xr:uid="{00000000-0005-0000-0000-0000A9080000}"/>
    <cellStyle name="_연화지제(3공구) 수량_토공(4지구)_토공(4지구)_G-계산토공(관로)" xfId="2102" xr:uid="{00000000-0005-0000-0000-0000C4080000}"/>
    <cellStyle name="_연화지제(3공구) 수량_토공(4지구)_토공(4지구)_관로공-B" xfId="2076" xr:uid="{00000000-0005-0000-0000-0000AA080000}"/>
    <cellStyle name="_연화지제(3공구) 수량_토공(4지구)_토공(4지구)_토공(3지구)" xfId="2077" xr:uid="{00000000-0005-0000-0000-0000AB080000}"/>
    <cellStyle name="_연화지제(3공구) 수량_토공(4지구)_토공(4지구)_토공(3지구)_01토공" xfId="2078" xr:uid="{00000000-0005-0000-0000-0000AC080000}"/>
    <cellStyle name="_연화지제(3공구) 수량_토공(4지구)_토공(4지구)_토공(3지구)_01토공(A-)" xfId="2079" xr:uid="{00000000-0005-0000-0000-0000AD080000}"/>
    <cellStyle name="_연화지제(3공구) 수량_토공(4지구)_토공(4지구)_토공(3지구)_G-계산토공(관로)" xfId="2094" xr:uid="{00000000-0005-0000-0000-0000BC080000}"/>
    <cellStyle name="_연화지제(3공구) 수량_토공(4지구)_토공(4지구)_토공(3지구)_관로공-B" xfId="2080" xr:uid="{00000000-0005-0000-0000-0000AE080000}"/>
    <cellStyle name="_연화지제(3공구) 수량_토공(4지구)_토공(4지구)_토공(3지구)_토공(4지구)" xfId="2081" xr:uid="{00000000-0005-0000-0000-0000AF080000}"/>
    <cellStyle name="_연화지제(3공구) 수량_토공(4지구)_토공(4지구)_토공(3지구)_토공(4지구)_01토공" xfId="2082" xr:uid="{00000000-0005-0000-0000-0000B0080000}"/>
    <cellStyle name="_연화지제(3공구) 수량_토공(4지구)_토공(4지구)_토공(3지구)_토공(4지구)_01토공(A-)" xfId="2083" xr:uid="{00000000-0005-0000-0000-0000B1080000}"/>
    <cellStyle name="_연화지제(3공구) 수량_토공(4지구)_토공(4지구)_토공(3지구)_토공(4지구)_G-계산토공(관로)" xfId="2092" xr:uid="{00000000-0005-0000-0000-0000BA080000}"/>
    <cellStyle name="_연화지제(3공구) 수량_토공(4지구)_토공(4지구)_토공(3지구)_토공(4지구)_관로공-B" xfId="2084" xr:uid="{00000000-0005-0000-0000-0000B2080000}"/>
    <cellStyle name="_연화지제(3공구) 수량_토공(4지구)_토공(4지구)_토공(3지구)_토공(4지구)_토공(4지구)" xfId="2085" xr:uid="{00000000-0005-0000-0000-0000B3080000}"/>
    <cellStyle name="_연화지제(3공구) 수량_토공(4지구)_토공(4지구)_토공(3지구)_토공(4지구)_토공(4지구)_01토공" xfId="2086" xr:uid="{00000000-0005-0000-0000-0000B4080000}"/>
    <cellStyle name="_연화지제(3공구) 수량_토공(4지구)_토공(4지구)_토공(3지구)_토공(4지구)_토공(4지구)_01토공(A-)" xfId="2087" xr:uid="{00000000-0005-0000-0000-0000B5080000}"/>
    <cellStyle name="_연화지제(3공구) 수량_토공(4지구)_토공(4지구)_토공(3지구)_토공(4지구)_토공(4지구)_G-계산토공(관로)" xfId="2090" xr:uid="{00000000-0005-0000-0000-0000B8080000}"/>
    <cellStyle name="_연화지제(3공구) 수량_토공(4지구)_토공(4지구)_토공(3지구)_토공(4지구)_토공(4지구)_관로공-B" xfId="2088" xr:uid="{00000000-0005-0000-0000-0000B6080000}"/>
    <cellStyle name="_연화지제(3공구) 수량_토공(4지구)_토공(4지구)_토공(3지구)_토공(4지구)_토공(4지구)_토공-B" xfId="2089" xr:uid="{00000000-0005-0000-0000-0000B7080000}"/>
    <cellStyle name="_연화지제(3공구) 수량_토공(4지구)_토공(4지구)_토공(3지구)_토공(4지구)_토공-B" xfId="2091" xr:uid="{00000000-0005-0000-0000-0000B9080000}"/>
    <cellStyle name="_연화지제(3공구) 수량_토공(4지구)_토공(4지구)_토공(3지구)_토공-B" xfId="2093" xr:uid="{00000000-0005-0000-0000-0000BB080000}"/>
    <cellStyle name="_연화지제(3공구) 수량_토공(4지구)_토공(4지구)_토공(4지구)" xfId="2095" xr:uid="{00000000-0005-0000-0000-0000BD080000}"/>
    <cellStyle name="_연화지제(3공구) 수량_토공(4지구)_토공(4지구)_토공(4지구)_01토공" xfId="2096" xr:uid="{00000000-0005-0000-0000-0000BE080000}"/>
    <cellStyle name="_연화지제(3공구) 수량_토공(4지구)_토공(4지구)_토공(4지구)_01토공(A-)" xfId="2097" xr:uid="{00000000-0005-0000-0000-0000BF080000}"/>
    <cellStyle name="_연화지제(3공구) 수량_토공(4지구)_토공(4지구)_토공(4지구)_G-계산토공(관로)" xfId="2100" xr:uid="{00000000-0005-0000-0000-0000C2080000}"/>
    <cellStyle name="_연화지제(3공구) 수량_토공(4지구)_토공(4지구)_토공(4지구)_관로공-B" xfId="2098" xr:uid="{00000000-0005-0000-0000-0000C0080000}"/>
    <cellStyle name="_연화지제(3공구) 수량_토공(4지구)_토공(4지구)_토공(4지구)_토공-B" xfId="2099" xr:uid="{00000000-0005-0000-0000-0000C1080000}"/>
    <cellStyle name="_연화지제(3공구) 수량_토공(4지구)_토공(4지구)_토공-B" xfId="2101" xr:uid="{00000000-0005-0000-0000-0000C3080000}"/>
    <cellStyle name="_연화지제(3공구) 수량_토공(4지구)_토공-B" xfId="2103" xr:uid="{00000000-0005-0000-0000-0000C5080000}"/>
    <cellStyle name="_연화지제(3공구) 수량_토공-B" xfId="2105" xr:uid="{00000000-0005-0000-0000-0000C7080000}"/>
    <cellStyle name="_염리v95" xfId="3600" xr:uid="{00000000-0005-0000-0000-0000CA080000}"/>
    <cellStyle name="_염리실행" xfId="3599" xr:uid="{00000000-0005-0000-0000-0000C9080000}"/>
    <cellStyle name="_영구동력수량산출" xfId="2107" xr:uid="{00000000-0005-0000-0000-0000CB080000}"/>
    <cellStyle name="_영구동력수량산출_수량산출서(2003.4.1)" xfId="2108" xr:uid="{00000000-0005-0000-0000-0000CC080000}"/>
    <cellStyle name="_영천댐수량산출" xfId="2109" xr:uid="{00000000-0005-0000-0000-0000CD080000}"/>
    <cellStyle name="_영천댐수량산출_수량산출서(2003.4.1)" xfId="2110" xr:uid="{00000000-0005-0000-0000-0000CE080000}"/>
    <cellStyle name="_영천댐최종(감시및CCTV)" xfId="2111" xr:uid="{00000000-0005-0000-0000-0000CF080000}"/>
    <cellStyle name="_영천댐최종(홍수예설비공사)" xfId="2112" xr:uid="{00000000-0005-0000-0000-0000D0080000}"/>
    <cellStyle name="_예산(산출근거)" xfId="3601" xr:uid="{00000000-0005-0000-0000-0000D1080000}"/>
    <cellStyle name="_예산(잔공사)" xfId="3602" xr:uid="{00000000-0005-0000-0000-0000D2080000}"/>
    <cellStyle name="_예산(최종-양식변경A4)" xfId="3603" xr:uid="{00000000-0005-0000-0000-0000D3080000}"/>
    <cellStyle name="_오리지날최종-경보국설계서(철관주2003.2.13) (version 3) (version 1)" xfId="2113" xr:uid="{00000000-0005-0000-0000-0000D4080000}"/>
    <cellStyle name="_오리지날최종-경보국설계서(철관주2003.2.13) (version 3) (version 1)_수량산출서(2003.4.1)" xfId="2114" xr:uid="{00000000-0005-0000-0000-0000D5080000}"/>
    <cellStyle name="_오리지날최종-경보국설계서(철관주2003.2.6)" xfId="2115" xr:uid="{00000000-0005-0000-0000-0000D6080000}"/>
    <cellStyle name="_오리지날최종-경보국설계서(철관주2003.2.6)_수량산출서(2003.4.1)" xfId="2116" xr:uid="{00000000-0005-0000-0000-0000D7080000}"/>
    <cellStyle name="_오리지날최종-경보국설계서(철관주2003.2.9) (version 2)" xfId="2117" xr:uid="{00000000-0005-0000-0000-0000D8080000}"/>
    <cellStyle name="_오리지날최종-경보국설계서(철관주2003.2.9) (version 2)_수량산출서(2003.4.1)" xfId="2118" xr:uid="{00000000-0005-0000-0000-0000D9080000}"/>
    <cellStyle name="_오이도전망대설계내역서(2003)" xfId="3604" xr:uid="{00000000-0005-0000-0000-0000DA080000}"/>
    <cellStyle name="_오이도전망대설계내역서(2003)_01. 벽강관파일공사(최종)" xfId="3605" xr:uid="{00000000-0005-0000-0000-0000DB080000}"/>
    <cellStyle name="_오이도전망대설계내역서(2003)_01. 벽강관파일공사(최종)_01. 벽강관파일공사(최종)" xfId="3606" xr:uid="{00000000-0005-0000-0000-0000DC080000}"/>
    <cellStyle name="_오이도전망대설계내역서(2003)_03. 축도복개공사(2)" xfId="3607" xr:uid="{00000000-0005-0000-0000-0000DD080000}"/>
    <cellStyle name="_오이도전망대설계내역서(2003)_가교보강공사" xfId="3608" xr:uid="{00000000-0005-0000-0000-0000DE080000}"/>
    <cellStyle name="_오이도전망대설계내역서(2003)_설계내역(7.6)" xfId="3609" xr:uid="{00000000-0005-0000-0000-0000DF080000}"/>
    <cellStyle name="_오이도전망대설계내역서(2003)_수공안(7.6)" xfId="3610" xr:uid="{00000000-0005-0000-0000-0000E0080000}"/>
    <cellStyle name="_오이도전망대설계내역서(2003)_수정내역(유지도로낙찰율,04.12)설계반영용" xfId="3611" xr:uid="{00000000-0005-0000-0000-0000E1080000}"/>
    <cellStyle name="_오이도전망대설계내역서(2003)_야립홍보간판설계내역(최종)" xfId="3612" xr:uid="{00000000-0005-0000-0000-0000E2080000}"/>
    <cellStyle name="_옥곡수량" xfId="2119" xr:uid="{00000000-0005-0000-0000-0000E3080000}"/>
    <cellStyle name="_원동마교추정원가내역" xfId="3613" xr:uid="{00000000-0005-0000-0000-0000E4080000}"/>
    <cellStyle name="_원동마교투찰서" xfId="3614" xr:uid="{00000000-0005-0000-0000-0000E5080000}"/>
    <cellStyle name="_인원계획표 " xfId="3615" xr:uid="{00000000-0005-0000-0000-0000E6080000}"/>
    <cellStyle name="_인원계획표 _적격 " xfId="3616" xr:uid="{00000000-0005-0000-0000-0000E7080000}"/>
    <cellStyle name="_인원계획표 _적격 _점검통로단가" xfId="3617" xr:uid="{00000000-0005-0000-0000-0000E8080000}"/>
    <cellStyle name="_인원계획표 _점검통로단가" xfId="3618" xr:uid="{00000000-0005-0000-0000-0000E9080000}"/>
    <cellStyle name="_일위대가" xfId="3619" xr:uid="{00000000-0005-0000-0000-0000EA080000}"/>
    <cellStyle name="_입찰표지 " xfId="3620" xr:uid="{00000000-0005-0000-0000-0000EB080000}"/>
    <cellStyle name="_입찰표지 _점검통로단가" xfId="3621" xr:uid="{00000000-0005-0000-0000-0000EC080000}"/>
    <cellStyle name="_자재단가비교표(최종)" xfId="3622" xr:uid="{00000000-0005-0000-0000-0000ED080000}"/>
    <cellStyle name="_재노경분리자료" xfId="3623" xr:uid="{00000000-0005-0000-0000-0000EE080000}"/>
    <cellStyle name="_적격 " xfId="3624" xr:uid="{00000000-0005-0000-0000-0000EF080000}"/>
    <cellStyle name="_적격 _점검통로단가" xfId="3625" xr:uid="{00000000-0005-0000-0000-0000F0080000}"/>
    <cellStyle name="_적격 _집행갑지 " xfId="3626" xr:uid="{00000000-0005-0000-0000-0000F1080000}"/>
    <cellStyle name="_적격 _집행갑지 _점검통로단가" xfId="3627" xr:uid="{00000000-0005-0000-0000-0000F2080000}"/>
    <cellStyle name="_적격(화산) " xfId="3628" xr:uid="{00000000-0005-0000-0000-0000F3080000}"/>
    <cellStyle name="_적격(화산) _점검통로단가" xfId="3629" xr:uid="{00000000-0005-0000-0000-0000F4080000}"/>
    <cellStyle name="_전기-광양3단계(옥곡가압장)" xfId="2120" xr:uid="{00000000-0005-0000-0000-0000F5080000}"/>
    <cellStyle name="_전기내역서-광동댐" xfId="2121" xr:uid="{00000000-0005-0000-0000-0000F6080000}"/>
    <cellStyle name="_전기및계장-영천댐(03.9.8신설및철거나눔)" xfId="2122" xr:uid="{00000000-0005-0000-0000-0000F7080000}"/>
    <cellStyle name="_전기및계장-영천댐(03.9.8신설및철거나눔) (version 1)" xfId="2123" xr:uid="{00000000-0005-0000-0000-0000F8080000}"/>
    <cellStyle name="_전기및계장-영천댐취수능력(2003.4.8전기및계장)" xfId="2124" xr:uid="{00000000-0005-0000-0000-0000F9080000}"/>
    <cellStyle name="_전기방식" xfId="2125" xr:uid="{00000000-0005-0000-0000-0000FA080000}"/>
    <cellStyle name="_전기방식_수량산출서(2003.4.1)" xfId="2126" xr:uid="{00000000-0005-0000-0000-0000FB080000}"/>
    <cellStyle name="_전기-영천댐취수능력(2003.2.10) (version 1)" xfId="2127" xr:uid="{00000000-0005-0000-0000-0000FC080000}"/>
    <cellStyle name="_전기-영천댐취수능력(2003.2.10) (version 1)_수량산출서(2003.4.1)" xfId="2128" xr:uid="{00000000-0005-0000-0000-0000FD080000}"/>
    <cellStyle name="_전체목록" xfId="3630" xr:uid="{00000000-0005-0000-0000-0000FE080000}"/>
    <cellStyle name="_전체분자재집계표" xfId="2129" xr:uid="{00000000-0005-0000-0000-0000FF080000}"/>
    <cellStyle name="_전체분자재집계표_01토공" xfId="2130" xr:uid="{00000000-0005-0000-0000-000000090000}"/>
    <cellStyle name="_전체분자재집계표_01토공(A-)" xfId="2131" xr:uid="{00000000-0005-0000-0000-000001090000}"/>
    <cellStyle name="_전체분자재집계표_G-계산토공(관로)" xfId="2248" xr:uid="{00000000-0005-0000-0000-000076090000}"/>
    <cellStyle name="_전체분자재집계표_관로공-B" xfId="2132" xr:uid="{00000000-0005-0000-0000-000002090000}"/>
    <cellStyle name="_전체분자재집계표_금산제수량(전체최종)" xfId="2133" xr:uid="{00000000-0005-0000-0000-000003090000}"/>
    <cellStyle name="_전체분자재집계표_금산제수량(전체최종)_01토공" xfId="2134" xr:uid="{00000000-0005-0000-0000-000004090000}"/>
    <cellStyle name="_전체분자재집계표_금산제수량(전체최종)_01토공(A-)" xfId="2135" xr:uid="{00000000-0005-0000-0000-000005090000}"/>
    <cellStyle name="_전체분자재집계표_금산제수량(전체최종)_G-계산토공(관로)" xfId="2192" xr:uid="{00000000-0005-0000-0000-00003E090000}"/>
    <cellStyle name="_전체분자재집계표_금산제수량(전체최종)_관로공-B" xfId="2136" xr:uid="{00000000-0005-0000-0000-000006090000}"/>
    <cellStyle name="_전체분자재집계표_금산제수량(전체최종)_토공(3지구)" xfId="2137" xr:uid="{00000000-0005-0000-0000-000007090000}"/>
    <cellStyle name="_전체분자재집계표_금산제수량(전체최종)_토공(3지구)_01토공" xfId="2138" xr:uid="{00000000-0005-0000-0000-000008090000}"/>
    <cellStyle name="_전체분자재집계표_금산제수량(전체최종)_토공(3지구)_01토공(A-)" xfId="2139" xr:uid="{00000000-0005-0000-0000-000009090000}"/>
    <cellStyle name="_전체분자재집계표_금산제수량(전체최종)_토공(3지구)_G-계산토공(관로)" xfId="2154" xr:uid="{00000000-0005-0000-0000-000018090000}"/>
    <cellStyle name="_전체분자재집계표_금산제수량(전체최종)_토공(3지구)_관로공-B" xfId="2140" xr:uid="{00000000-0005-0000-0000-00000A090000}"/>
    <cellStyle name="_전체분자재집계표_금산제수량(전체최종)_토공(3지구)_토공(4지구)" xfId="2141" xr:uid="{00000000-0005-0000-0000-00000B090000}"/>
    <cellStyle name="_전체분자재집계표_금산제수량(전체최종)_토공(3지구)_토공(4지구)_01토공" xfId="2142" xr:uid="{00000000-0005-0000-0000-00000C090000}"/>
    <cellStyle name="_전체분자재집계표_금산제수량(전체최종)_토공(3지구)_토공(4지구)_01토공(A-)" xfId="2143" xr:uid="{00000000-0005-0000-0000-00000D090000}"/>
    <cellStyle name="_전체분자재집계표_금산제수량(전체최종)_토공(3지구)_토공(4지구)_G-계산토공(관로)" xfId="2152" xr:uid="{00000000-0005-0000-0000-000016090000}"/>
    <cellStyle name="_전체분자재집계표_금산제수량(전체최종)_토공(3지구)_토공(4지구)_관로공-B" xfId="2144" xr:uid="{00000000-0005-0000-0000-00000E090000}"/>
    <cellStyle name="_전체분자재집계표_금산제수량(전체최종)_토공(3지구)_토공(4지구)_토공(4지구)" xfId="2145" xr:uid="{00000000-0005-0000-0000-00000F090000}"/>
    <cellStyle name="_전체분자재집계표_금산제수량(전체최종)_토공(3지구)_토공(4지구)_토공(4지구)_01토공" xfId="2146" xr:uid="{00000000-0005-0000-0000-000010090000}"/>
    <cellStyle name="_전체분자재집계표_금산제수량(전체최종)_토공(3지구)_토공(4지구)_토공(4지구)_01토공(A-)" xfId="2147" xr:uid="{00000000-0005-0000-0000-000011090000}"/>
    <cellStyle name="_전체분자재집계표_금산제수량(전체최종)_토공(3지구)_토공(4지구)_토공(4지구)_G-계산토공(관로)" xfId="2150" xr:uid="{00000000-0005-0000-0000-000014090000}"/>
    <cellStyle name="_전체분자재집계표_금산제수량(전체최종)_토공(3지구)_토공(4지구)_토공(4지구)_관로공-B" xfId="2148" xr:uid="{00000000-0005-0000-0000-000012090000}"/>
    <cellStyle name="_전체분자재집계표_금산제수량(전체최종)_토공(3지구)_토공(4지구)_토공(4지구)_토공-B" xfId="2149" xr:uid="{00000000-0005-0000-0000-000013090000}"/>
    <cellStyle name="_전체분자재집계표_금산제수량(전체최종)_토공(3지구)_토공(4지구)_토공-B" xfId="2151" xr:uid="{00000000-0005-0000-0000-000015090000}"/>
    <cellStyle name="_전체분자재집계표_금산제수량(전체최종)_토공(3지구)_토공-B" xfId="2153" xr:uid="{00000000-0005-0000-0000-000017090000}"/>
    <cellStyle name="_전체분자재집계표_금산제수량(전체최종)_토공(4지구)" xfId="2155" xr:uid="{00000000-0005-0000-0000-000019090000}"/>
    <cellStyle name="_전체분자재집계표_금산제수량(전체최종)_토공(4지구)_01토공" xfId="2156" xr:uid="{00000000-0005-0000-0000-00001A090000}"/>
    <cellStyle name="_전체분자재집계표_금산제수량(전체최종)_토공(4지구)_01토공(A-)" xfId="2157" xr:uid="{00000000-0005-0000-0000-00001B090000}"/>
    <cellStyle name="_전체분자재집계표_금산제수량(전체최종)_토공(4지구)_G-계산토공(관로)" xfId="2190" xr:uid="{00000000-0005-0000-0000-00003C090000}"/>
    <cellStyle name="_전체분자재집계표_금산제수량(전체최종)_토공(4지구)_관로공-B" xfId="2158" xr:uid="{00000000-0005-0000-0000-00001C090000}"/>
    <cellStyle name="_전체분자재집계표_금산제수량(전체최종)_토공(4지구)_토공(4지구)" xfId="2159" xr:uid="{00000000-0005-0000-0000-00001D090000}"/>
    <cellStyle name="_전체분자재집계표_금산제수량(전체최종)_토공(4지구)_토공(4지구)_01토공" xfId="2160" xr:uid="{00000000-0005-0000-0000-00001E090000}"/>
    <cellStyle name="_전체분자재집계표_금산제수량(전체최종)_토공(4지구)_토공(4지구)_01토공(A-)" xfId="2161" xr:uid="{00000000-0005-0000-0000-00001F090000}"/>
    <cellStyle name="_전체분자재집계표_금산제수량(전체최종)_토공(4지구)_토공(4지구)_G-계산토공(관로)" xfId="2188" xr:uid="{00000000-0005-0000-0000-00003A090000}"/>
    <cellStyle name="_전체분자재집계표_금산제수량(전체최종)_토공(4지구)_토공(4지구)_관로공-B" xfId="2162" xr:uid="{00000000-0005-0000-0000-000020090000}"/>
    <cellStyle name="_전체분자재집계표_금산제수량(전체최종)_토공(4지구)_토공(4지구)_토공(3지구)" xfId="2163" xr:uid="{00000000-0005-0000-0000-000021090000}"/>
    <cellStyle name="_전체분자재집계표_금산제수량(전체최종)_토공(4지구)_토공(4지구)_토공(3지구)_01토공" xfId="2164" xr:uid="{00000000-0005-0000-0000-000022090000}"/>
    <cellStyle name="_전체분자재집계표_금산제수량(전체최종)_토공(4지구)_토공(4지구)_토공(3지구)_01토공(A-)" xfId="2165" xr:uid="{00000000-0005-0000-0000-000023090000}"/>
    <cellStyle name="_전체분자재집계표_금산제수량(전체최종)_토공(4지구)_토공(4지구)_토공(3지구)_G-계산토공(관로)" xfId="2180" xr:uid="{00000000-0005-0000-0000-000032090000}"/>
    <cellStyle name="_전체분자재집계표_금산제수량(전체최종)_토공(4지구)_토공(4지구)_토공(3지구)_관로공-B" xfId="2166" xr:uid="{00000000-0005-0000-0000-000024090000}"/>
    <cellStyle name="_전체분자재집계표_금산제수량(전체최종)_토공(4지구)_토공(4지구)_토공(3지구)_토공(4지구)" xfId="2167" xr:uid="{00000000-0005-0000-0000-000025090000}"/>
    <cellStyle name="_전체분자재집계표_금산제수량(전체최종)_토공(4지구)_토공(4지구)_토공(3지구)_토공(4지구)_01토공" xfId="2168" xr:uid="{00000000-0005-0000-0000-000026090000}"/>
    <cellStyle name="_전체분자재집계표_금산제수량(전체최종)_토공(4지구)_토공(4지구)_토공(3지구)_토공(4지구)_01토공(A-)" xfId="2169" xr:uid="{00000000-0005-0000-0000-000027090000}"/>
    <cellStyle name="_전체분자재집계표_금산제수량(전체최종)_토공(4지구)_토공(4지구)_토공(3지구)_토공(4지구)_G-계산토공(관로)" xfId="2178" xr:uid="{00000000-0005-0000-0000-000030090000}"/>
    <cellStyle name="_전체분자재집계표_금산제수량(전체최종)_토공(4지구)_토공(4지구)_토공(3지구)_토공(4지구)_관로공-B" xfId="2170" xr:uid="{00000000-0005-0000-0000-000028090000}"/>
    <cellStyle name="_전체분자재집계표_금산제수량(전체최종)_토공(4지구)_토공(4지구)_토공(3지구)_토공(4지구)_토공(4지구)" xfId="2171" xr:uid="{00000000-0005-0000-0000-000029090000}"/>
    <cellStyle name="_전체분자재집계표_금산제수량(전체최종)_토공(4지구)_토공(4지구)_토공(3지구)_토공(4지구)_토공(4지구)_01토공" xfId="2172" xr:uid="{00000000-0005-0000-0000-00002A090000}"/>
    <cellStyle name="_전체분자재집계표_금산제수량(전체최종)_토공(4지구)_토공(4지구)_토공(3지구)_토공(4지구)_토공(4지구)_01토공(A-)" xfId="2173" xr:uid="{00000000-0005-0000-0000-00002B090000}"/>
    <cellStyle name="_전체분자재집계표_금산제수량(전체최종)_토공(4지구)_토공(4지구)_토공(3지구)_토공(4지구)_토공(4지구)_G-계산토공(관로)" xfId="2176" xr:uid="{00000000-0005-0000-0000-00002E090000}"/>
    <cellStyle name="_전체분자재집계표_금산제수량(전체최종)_토공(4지구)_토공(4지구)_토공(3지구)_토공(4지구)_토공(4지구)_관로공-B" xfId="2174" xr:uid="{00000000-0005-0000-0000-00002C090000}"/>
    <cellStyle name="_전체분자재집계표_금산제수량(전체최종)_토공(4지구)_토공(4지구)_토공(3지구)_토공(4지구)_토공(4지구)_토공-B" xfId="2175" xr:uid="{00000000-0005-0000-0000-00002D090000}"/>
    <cellStyle name="_전체분자재집계표_금산제수량(전체최종)_토공(4지구)_토공(4지구)_토공(3지구)_토공(4지구)_토공-B" xfId="2177" xr:uid="{00000000-0005-0000-0000-00002F090000}"/>
    <cellStyle name="_전체분자재집계표_금산제수량(전체최종)_토공(4지구)_토공(4지구)_토공(3지구)_토공-B" xfId="2179" xr:uid="{00000000-0005-0000-0000-000031090000}"/>
    <cellStyle name="_전체분자재집계표_금산제수량(전체최종)_토공(4지구)_토공(4지구)_토공(4지구)" xfId="2181" xr:uid="{00000000-0005-0000-0000-000033090000}"/>
    <cellStyle name="_전체분자재집계표_금산제수량(전체최종)_토공(4지구)_토공(4지구)_토공(4지구)_01토공" xfId="2182" xr:uid="{00000000-0005-0000-0000-000034090000}"/>
    <cellStyle name="_전체분자재집계표_금산제수량(전체최종)_토공(4지구)_토공(4지구)_토공(4지구)_01토공(A-)" xfId="2183" xr:uid="{00000000-0005-0000-0000-000035090000}"/>
    <cellStyle name="_전체분자재집계표_금산제수량(전체최종)_토공(4지구)_토공(4지구)_토공(4지구)_G-계산토공(관로)" xfId="2186" xr:uid="{00000000-0005-0000-0000-000038090000}"/>
    <cellStyle name="_전체분자재집계표_금산제수량(전체최종)_토공(4지구)_토공(4지구)_토공(4지구)_관로공-B" xfId="2184" xr:uid="{00000000-0005-0000-0000-000036090000}"/>
    <cellStyle name="_전체분자재집계표_금산제수량(전체최종)_토공(4지구)_토공(4지구)_토공(4지구)_토공-B" xfId="2185" xr:uid="{00000000-0005-0000-0000-000037090000}"/>
    <cellStyle name="_전체분자재집계표_금산제수량(전체최종)_토공(4지구)_토공(4지구)_토공-B" xfId="2187" xr:uid="{00000000-0005-0000-0000-000039090000}"/>
    <cellStyle name="_전체분자재집계표_금산제수량(전체최종)_토공(4지구)_토공-B" xfId="2189" xr:uid="{00000000-0005-0000-0000-00003B090000}"/>
    <cellStyle name="_전체분자재집계표_금산제수량(전체최종)_토공-B" xfId="2191" xr:uid="{00000000-0005-0000-0000-00003D090000}"/>
    <cellStyle name="_전체분자재집계표_토공(3지구)" xfId="2193" xr:uid="{00000000-0005-0000-0000-00003F090000}"/>
    <cellStyle name="_전체분자재집계표_토공(3지구)_01토공" xfId="2194" xr:uid="{00000000-0005-0000-0000-000040090000}"/>
    <cellStyle name="_전체분자재집계표_토공(3지구)_01토공(A-)" xfId="2195" xr:uid="{00000000-0005-0000-0000-000041090000}"/>
    <cellStyle name="_전체분자재집계표_토공(3지구)_G-계산토공(관로)" xfId="2210" xr:uid="{00000000-0005-0000-0000-000050090000}"/>
    <cellStyle name="_전체분자재집계표_토공(3지구)_관로공-B" xfId="2196" xr:uid="{00000000-0005-0000-0000-000042090000}"/>
    <cellStyle name="_전체분자재집계표_토공(3지구)_토공(4지구)" xfId="2197" xr:uid="{00000000-0005-0000-0000-000043090000}"/>
    <cellStyle name="_전체분자재집계표_토공(3지구)_토공(4지구)_01토공" xfId="2198" xr:uid="{00000000-0005-0000-0000-000044090000}"/>
    <cellStyle name="_전체분자재집계표_토공(3지구)_토공(4지구)_01토공(A-)" xfId="2199" xr:uid="{00000000-0005-0000-0000-000045090000}"/>
    <cellStyle name="_전체분자재집계표_토공(3지구)_토공(4지구)_G-계산토공(관로)" xfId="2208" xr:uid="{00000000-0005-0000-0000-00004E090000}"/>
    <cellStyle name="_전체분자재집계표_토공(3지구)_토공(4지구)_관로공-B" xfId="2200" xr:uid="{00000000-0005-0000-0000-000046090000}"/>
    <cellStyle name="_전체분자재집계표_토공(3지구)_토공(4지구)_토공(4지구)" xfId="2201" xr:uid="{00000000-0005-0000-0000-000047090000}"/>
    <cellStyle name="_전체분자재집계표_토공(3지구)_토공(4지구)_토공(4지구)_01토공" xfId="2202" xr:uid="{00000000-0005-0000-0000-000048090000}"/>
    <cellStyle name="_전체분자재집계표_토공(3지구)_토공(4지구)_토공(4지구)_01토공(A-)" xfId="2203" xr:uid="{00000000-0005-0000-0000-000049090000}"/>
    <cellStyle name="_전체분자재집계표_토공(3지구)_토공(4지구)_토공(4지구)_G-계산토공(관로)" xfId="2206" xr:uid="{00000000-0005-0000-0000-00004C090000}"/>
    <cellStyle name="_전체분자재집계표_토공(3지구)_토공(4지구)_토공(4지구)_관로공-B" xfId="2204" xr:uid="{00000000-0005-0000-0000-00004A090000}"/>
    <cellStyle name="_전체분자재집계표_토공(3지구)_토공(4지구)_토공(4지구)_토공-B" xfId="2205" xr:uid="{00000000-0005-0000-0000-00004B090000}"/>
    <cellStyle name="_전체분자재집계표_토공(3지구)_토공(4지구)_토공-B" xfId="2207" xr:uid="{00000000-0005-0000-0000-00004D090000}"/>
    <cellStyle name="_전체분자재집계표_토공(3지구)_토공-B" xfId="2209" xr:uid="{00000000-0005-0000-0000-00004F090000}"/>
    <cellStyle name="_전체분자재집계표_토공(4지구)" xfId="2211" xr:uid="{00000000-0005-0000-0000-000051090000}"/>
    <cellStyle name="_전체분자재집계표_토공(4지구)_01토공" xfId="2212" xr:uid="{00000000-0005-0000-0000-000052090000}"/>
    <cellStyle name="_전체분자재집계표_토공(4지구)_01토공(A-)" xfId="2213" xr:uid="{00000000-0005-0000-0000-000053090000}"/>
    <cellStyle name="_전체분자재집계표_토공(4지구)_G-계산토공(관로)" xfId="2246" xr:uid="{00000000-0005-0000-0000-000074090000}"/>
    <cellStyle name="_전체분자재집계표_토공(4지구)_관로공-B" xfId="2214" xr:uid="{00000000-0005-0000-0000-000054090000}"/>
    <cellStyle name="_전체분자재집계표_토공(4지구)_토공(4지구)" xfId="2215" xr:uid="{00000000-0005-0000-0000-000055090000}"/>
    <cellStyle name="_전체분자재집계표_토공(4지구)_토공(4지구)_01토공" xfId="2216" xr:uid="{00000000-0005-0000-0000-000056090000}"/>
    <cellStyle name="_전체분자재집계표_토공(4지구)_토공(4지구)_01토공(A-)" xfId="2217" xr:uid="{00000000-0005-0000-0000-000057090000}"/>
    <cellStyle name="_전체분자재집계표_토공(4지구)_토공(4지구)_G-계산토공(관로)" xfId="2244" xr:uid="{00000000-0005-0000-0000-000072090000}"/>
    <cellStyle name="_전체분자재집계표_토공(4지구)_토공(4지구)_관로공-B" xfId="2218" xr:uid="{00000000-0005-0000-0000-000058090000}"/>
    <cellStyle name="_전체분자재집계표_토공(4지구)_토공(4지구)_토공(3지구)" xfId="2219" xr:uid="{00000000-0005-0000-0000-000059090000}"/>
    <cellStyle name="_전체분자재집계표_토공(4지구)_토공(4지구)_토공(3지구)_01토공" xfId="2220" xr:uid="{00000000-0005-0000-0000-00005A090000}"/>
    <cellStyle name="_전체분자재집계표_토공(4지구)_토공(4지구)_토공(3지구)_01토공(A-)" xfId="2221" xr:uid="{00000000-0005-0000-0000-00005B090000}"/>
    <cellStyle name="_전체분자재집계표_토공(4지구)_토공(4지구)_토공(3지구)_G-계산토공(관로)" xfId="2236" xr:uid="{00000000-0005-0000-0000-00006A090000}"/>
    <cellStyle name="_전체분자재집계표_토공(4지구)_토공(4지구)_토공(3지구)_관로공-B" xfId="2222" xr:uid="{00000000-0005-0000-0000-00005C090000}"/>
    <cellStyle name="_전체분자재집계표_토공(4지구)_토공(4지구)_토공(3지구)_토공(4지구)" xfId="2223" xr:uid="{00000000-0005-0000-0000-00005D090000}"/>
    <cellStyle name="_전체분자재집계표_토공(4지구)_토공(4지구)_토공(3지구)_토공(4지구)_01토공" xfId="2224" xr:uid="{00000000-0005-0000-0000-00005E090000}"/>
    <cellStyle name="_전체분자재집계표_토공(4지구)_토공(4지구)_토공(3지구)_토공(4지구)_01토공(A-)" xfId="2225" xr:uid="{00000000-0005-0000-0000-00005F090000}"/>
    <cellStyle name="_전체분자재집계표_토공(4지구)_토공(4지구)_토공(3지구)_토공(4지구)_G-계산토공(관로)" xfId="2234" xr:uid="{00000000-0005-0000-0000-000068090000}"/>
    <cellStyle name="_전체분자재집계표_토공(4지구)_토공(4지구)_토공(3지구)_토공(4지구)_관로공-B" xfId="2226" xr:uid="{00000000-0005-0000-0000-000060090000}"/>
    <cellStyle name="_전체분자재집계표_토공(4지구)_토공(4지구)_토공(3지구)_토공(4지구)_토공(4지구)" xfId="2227" xr:uid="{00000000-0005-0000-0000-000061090000}"/>
    <cellStyle name="_전체분자재집계표_토공(4지구)_토공(4지구)_토공(3지구)_토공(4지구)_토공(4지구)_01토공" xfId="2228" xr:uid="{00000000-0005-0000-0000-000062090000}"/>
    <cellStyle name="_전체분자재집계표_토공(4지구)_토공(4지구)_토공(3지구)_토공(4지구)_토공(4지구)_01토공(A-)" xfId="2229" xr:uid="{00000000-0005-0000-0000-000063090000}"/>
    <cellStyle name="_전체분자재집계표_토공(4지구)_토공(4지구)_토공(3지구)_토공(4지구)_토공(4지구)_G-계산토공(관로)" xfId="2232" xr:uid="{00000000-0005-0000-0000-000066090000}"/>
    <cellStyle name="_전체분자재집계표_토공(4지구)_토공(4지구)_토공(3지구)_토공(4지구)_토공(4지구)_관로공-B" xfId="2230" xr:uid="{00000000-0005-0000-0000-000064090000}"/>
    <cellStyle name="_전체분자재집계표_토공(4지구)_토공(4지구)_토공(3지구)_토공(4지구)_토공(4지구)_토공-B" xfId="2231" xr:uid="{00000000-0005-0000-0000-000065090000}"/>
    <cellStyle name="_전체분자재집계표_토공(4지구)_토공(4지구)_토공(3지구)_토공(4지구)_토공-B" xfId="2233" xr:uid="{00000000-0005-0000-0000-000067090000}"/>
    <cellStyle name="_전체분자재집계표_토공(4지구)_토공(4지구)_토공(3지구)_토공-B" xfId="2235" xr:uid="{00000000-0005-0000-0000-000069090000}"/>
    <cellStyle name="_전체분자재집계표_토공(4지구)_토공(4지구)_토공(4지구)" xfId="2237" xr:uid="{00000000-0005-0000-0000-00006B090000}"/>
    <cellStyle name="_전체분자재집계표_토공(4지구)_토공(4지구)_토공(4지구)_01토공" xfId="2238" xr:uid="{00000000-0005-0000-0000-00006C090000}"/>
    <cellStyle name="_전체분자재집계표_토공(4지구)_토공(4지구)_토공(4지구)_01토공(A-)" xfId="2239" xr:uid="{00000000-0005-0000-0000-00006D090000}"/>
    <cellStyle name="_전체분자재집계표_토공(4지구)_토공(4지구)_토공(4지구)_G-계산토공(관로)" xfId="2242" xr:uid="{00000000-0005-0000-0000-000070090000}"/>
    <cellStyle name="_전체분자재집계표_토공(4지구)_토공(4지구)_토공(4지구)_관로공-B" xfId="2240" xr:uid="{00000000-0005-0000-0000-00006E090000}"/>
    <cellStyle name="_전체분자재집계표_토공(4지구)_토공(4지구)_토공(4지구)_토공-B" xfId="2241" xr:uid="{00000000-0005-0000-0000-00006F090000}"/>
    <cellStyle name="_전체분자재집계표_토공(4지구)_토공(4지구)_토공-B" xfId="2243" xr:uid="{00000000-0005-0000-0000-000071090000}"/>
    <cellStyle name="_전체분자재집계표_토공(4지구)_토공-B" xfId="2245" xr:uid="{00000000-0005-0000-0000-000073090000}"/>
    <cellStyle name="_전체분자재집계표_토공-B" xfId="2247" xr:uid="{00000000-0005-0000-0000-000075090000}"/>
    <cellStyle name="_점검통로단가" xfId="3631" xr:uid="{00000000-0005-0000-0000-000077090000}"/>
    <cellStyle name="_조작실조경예산(02.10.15)" xfId="3632" xr:uid="{00000000-0005-0000-0000-000078090000}"/>
    <cellStyle name="_조작실조경예산(02.10.15)_01. 벽강관파일공사(최종)" xfId="3633" xr:uid="{00000000-0005-0000-0000-000079090000}"/>
    <cellStyle name="_조작실조경예산(02.10.15)_01. 벽강관파일공사(최종)_01. 벽강관파일공사(최종)" xfId="3634" xr:uid="{00000000-0005-0000-0000-00007A090000}"/>
    <cellStyle name="_조작실조경예산(02.10.15)_04. 가교보강공사(최종)" xfId="3635" xr:uid="{00000000-0005-0000-0000-00007B090000}"/>
    <cellStyle name="_조작실조경예산(02.10.15)_설계내역(7.6)" xfId="3636" xr:uid="{00000000-0005-0000-0000-00007C090000}"/>
    <cellStyle name="_조작실조경예산(02.10.15)_수정내역(유지도로낙찰율,04.12)설계반영용" xfId="3637" xr:uid="{00000000-0005-0000-0000-00007D090000}"/>
    <cellStyle name="_조작실조경예산(02.10.15)_야립홍보간판설계내역(최종)" xfId="3638" xr:uid="{00000000-0005-0000-0000-00007E090000}"/>
    <cellStyle name="_조작실조경예산(02.10.15)_축도복개시공수량(구)" xfId="3639" xr:uid="{00000000-0005-0000-0000-00007F090000}"/>
    <cellStyle name="_조작실조경예산(02.10.15)_축도복개시공수량(구)_03. 축도복개공사(2)" xfId="3640" xr:uid="{00000000-0005-0000-0000-000080090000}"/>
    <cellStyle name="_집계" xfId="3641" xr:uid="{00000000-0005-0000-0000-000081090000}"/>
    <cellStyle name="_집행(1)" xfId="2249" xr:uid="{00000000-0005-0000-0000-000082090000}"/>
    <cellStyle name="_집행(1)_V. 단위수량" xfId="2259" xr:uid="{00000000-0005-0000-0000-00008C090000}"/>
    <cellStyle name="_집행(1)_V.단위수량" xfId="2260" xr:uid="{00000000-0005-0000-0000-00008D090000}"/>
    <cellStyle name="_집행(1)_선정안(삼산)" xfId="2250" xr:uid="{00000000-0005-0000-0000-000083090000}"/>
    <cellStyle name="_집행(1)_선정안(삼산)_V. 단위수량" xfId="2251" xr:uid="{00000000-0005-0000-0000-000084090000}"/>
    <cellStyle name="_집행(1)_선정안(삼산)_V.단위수량" xfId="2252" xr:uid="{00000000-0005-0000-0000-000085090000}"/>
    <cellStyle name="_집행(1)_추풍령" xfId="2253" xr:uid="{00000000-0005-0000-0000-000086090000}"/>
    <cellStyle name="_집행(1)_추풍령_V. 단위수량" xfId="2254" xr:uid="{00000000-0005-0000-0000-000087090000}"/>
    <cellStyle name="_집행(1)_추풍령_V.단위수량" xfId="2255" xr:uid="{00000000-0005-0000-0000-000088090000}"/>
    <cellStyle name="_집행(1)_추풍령-1" xfId="2256" xr:uid="{00000000-0005-0000-0000-000089090000}"/>
    <cellStyle name="_집행(1)_추풍령-1_V. 단위수량" xfId="2257" xr:uid="{00000000-0005-0000-0000-00008A090000}"/>
    <cellStyle name="_집행(1)_추풍령-1_V.단위수량" xfId="2258" xr:uid="{00000000-0005-0000-0000-00008B090000}"/>
    <cellStyle name="_집행(2)" xfId="2261" xr:uid="{00000000-0005-0000-0000-00008E090000}"/>
    <cellStyle name="_집행(2)_V. 단위수량" xfId="2271" xr:uid="{00000000-0005-0000-0000-000098090000}"/>
    <cellStyle name="_집행(2)_V.단위수량" xfId="2272" xr:uid="{00000000-0005-0000-0000-000099090000}"/>
    <cellStyle name="_집행(2)_선정안(삼산)" xfId="2262" xr:uid="{00000000-0005-0000-0000-00008F090000}"/>
    <cellStyle name="_집행(2)_선정안(삼산)_V. 단위수량" xfId="2263" xr:uid="{00000000-0005-0000-0000-000090090000}"/>
    <cellStyle name="_집행(2)_선정안(삼산)_V.단위수량" xfId="2264" xr:uid="{00000000-0005-0000-0000-000091090000}"/>
    <cellStyle name="_집행(2)_추풍령" xfId="2265" xr:uid="{00000000-0005-0000-0000-000092090000}"/>
    <cellStyle name="_집행(2)_추풍령_V. 단위수량" xfId="2266" xr:uid="{00000000-0005-0000-0000-000093090000}"/>
    <cellStyle name="_집행(2)_추풍령_V.단위수량" xfId="2267" xr:uid="{00000000-0005-0000-0000-000094090000}"/>
    <cellStyle name="_집행(2)_추풍령-1" xfId="2268" xr:uid="{00000000-0005-0000-0000-000095090000}"/>
    <cellStyle name="_집행(2)_추풍령-1_V. 단위수량" xfId="2269" xr:uid="{00000000-0005-0000-0000-000096090000}"/>
    <cellStyle name="_집행(2)_추풍령-1_V.단위수량" xfId="2270" xr:uid="{00000000-0005-0000-0000-000097090000}"/>
    <cellStyle name="_집행갑지 " xfId="3642" xr:uid="{00000000-0005-0000-0000-00009A090000}"/>
    <cellStyle name="_집행갑지 _점검통로단가" xfId="3643" xr:uid="{00000000-0005-0000-0000-00009B090000}"/>
    <cellStyle name="_차선도색" xfId="2273" xr:uid="{00000000-0005-0000-0000-00009C090000}"/>
    <cellStyle name="_첨단실행" xfId="3644" xr:uid="{00000000-0005-0000-0000-00009D090000}"/>
    <cellStyle name="_총갑지(사급자재,직영비)-1" xfId="2274" xr:uid="{00000000-0005-0000-0000-00009E090000}"/>
    <cellStyle name="_총집계및수량산출(단지내,차집관로)" xfId="3645" xr:uid="{00000000-0005-0000-0000-00009F090000}"/>
    <cellStyle name="_최종실적(최종)" xfId="2275" xr:uid="{00000000-0005-0000-0000-0000A0090000}"/>
    <cellStyle name="_최종실적(최종)_수량산출서(2003.4.1)" xfId="2276" xr:uid="{00000000-0005-0000-0000-0000A1090000}"/>
    <cellStyle name="_최종실적(최종)_영천댐수량산출" xfId="2277" xr:uid="{00000000-0005-0000-0000-0000A2090000}"/>
    <cellStyle name="_최종실적(최종)_영천댐수량산출_수량산출서(2003.4.1)" xfId="2278" xr:uid="{00000000-0005-0000-0000-0000A3090000}"/>
    <cellStyle name="_최종-착수결의서(본사승인)-030620 수정완료분" xfId="3646" xr:uid="{00000000-0005-0000-0000-0000A4090000}"/>
    <cellStyle name="_최종-청계천 복원공사 동원계획" xfId="3647" xr:uid="{00000000-0005-0000-0000-0000A5090000}"/>
    <cellStyle name="_축도복개시공수량(구)" xfId="3648" xr:uid="{00000000-0005-0000-0000-0000A6090000}"/>
    <cellStyle name="_충정실행" xfId="3649" xr:uid="{00000000-0005-0000-0000-0000A7090000}"/>
    <cellStyle name="_충정실행_의왕실행" xfId="3650" xr:uid="{00000000-0005-0000-0000-0000A8090000}"/>
    <cellStyle name="_측  구" xfId="2279" xr:uid="{00000000-0005-0000-0000-0000A9090000}"/>
    <cellStyle name="_측  구_01토공" xfId="2280" xr:uid="{00000000-0005-0000-0000-0000AA090000}"/>
    <cellStyle name="_측  구_01토공(A-)" xfId="2281" xr:uid="{00000000-0005-0000-0000-0000AB090000}"/>
    <cellStyle name="_측  구_G-계산토공(관로)" xfId="2338" xr:uid="{00000000-0005-0000-0000-0000E4090000}"/>
    <cellStyle name="_측  구_관로공-B" xfId="2282" xr:uid="{00000000-0005-0000-0000-0000AC090000}"/>
    <cellStyle name="_측  구_토공(3지구)" xfId="2283" xr:uid="{00000000-0005-0000-0000-0000AD090000}"/>
    <cellStyle name="_측  구_토공(3지구)_01토공" xfId="2284" xr:uid="{00000000-0005-0000-0000-0000AE090000}"/>
    <cellStyle name="_측  구_토공(3지구)_01토공(A-)" xfId="2285" xr:uid="{00000000-0005-0000-0000-0000AF090000}"/>
    <cellStyle name="_측  구_토공(3지구)_G-계산토공(관로)" xfId="2300" xr:uid="{00000000-0005-0000-0000-0000BE090000}"/>
    <cellStyle name="_측  구_토공(3지구)_관로공-B" xfId="2286" xr:uid="{00000000-0005-0000-0000-0000B0090000}"/>
    <cellStyle name="_측  구_토공(3지구)_토공(4지구)" xfId="2287" xr:uid="{00000000-0005-0000-0000-0000B1090000}"/>
    <cellStyle name="_측  구_토공(3지구)_토공(4지구)_01토공" xfId="2288" xr:uid="{00000000-0005-0000-0000-0000B2090000}"/>
    <cellStyle name="_측  구_토공(3지구)_토공(4지구)_01토공(A-)" xfId="2289" xr:uid="{00000000-0005-0000-0000-0000B3090000}"/>
    <cellStyle name="_측  구_토공(3지구)_토공(4지구)_G-계산토공(관로)" xfId="2298" xr:uid="{00000000-0005-0000-0000-0000BC090000}"/>
    <cellStyle name="_측  구_토공(3지구)_토공(4지구)_관로공-B" xfId="2290" xr:uid="{00000000-0005-0000-0000-0000B4090000}"/>
    <cellStyle name="_측  구_토공(3지구)_토공(4지구)_토공(4지구)" xfId="2291" xr:uid="{00000000-0005-0000-0000-0000B5090000}"/>
    <cellStyle name="_측  구_토공(3지구)_토공(4지구)_토공(4지구)_01토공" xfId="2292" xr:uid="{00000000-0005-0000-0000-0000B6090000}"/>
    <cellStyle name="_측  구_토공(3지구)_토공(4지구)_토공(4지구)_01토공(A-)" xfId="2293" xr:uid="{00000000-0005-0000-0000-0000B7090000}"/>
    <cellStyle name="_측  구_토공(3지구)_토공(4지구)_토공(4지구)_G-계산토공(관로)" xfId="2296" xr:uid="{00000000-0005-0000-0000-0000BA090000}"/>
    <cellStyle name="_측  구_토공(3지구)_토공(4지구)_토공(4지구)_관로공-B" xfId="2294" xr:uid="{00000000-0005-0000-0000-0000B8090000}"/>
    <cellStyle name="_측  구_토공(3지구)_토공(4지구)_토공(4지구)_토공-B" xfId="2295" xr:uid="{00000000-0005-0000-0000-0000B9090000}"/>
    <cellStyle name="_측  구_토공(3지구)_토공(4지구)_토공-B" xfId="2297" xr:uid="{00000000-0005-0000-0000-0000BB090000}"/>
    <cellStyle name="_측  구_토공(3지구)_토공-B" xfId="2299" xr:uid="{00000000-0005-0000-0000-0000BD090000}"/>
    <cellStyle name="_측  구_토공(4지구)" xfId="2301" xr:uid="{00000000-0005-0000-0000-0000BF090000}"/>
    <cellStyle name="_측  구_토공(4지구)_01토공" xfId="2302" xr:uid="{00000000-0005-0000-0000-0000C0090000}"/>
    <cellStyle name="_측  구_토공(4지구)_01토공(A-)" xfId="2303" xr:uid="{00000000-0005-0000-0000-0000C1090000}"/>
    <cellStyle name="_측  구_토공(4지구)_G-계산토공(관로)" xfId="2336" xr:uid="{00000000-0005-0000-0000-0000E2090000}"/>
    <cellStyle name="_측  구_토공(4지구)_관로공-B" xfId="2304" xr:uid="{00000000-0005-0000-0000-0000C2090000}"/>
    <cellStyle name="_측  구_토공(4지구)_토공(4지구)" xfId="2305" xr:uid="{00000000-0005-0000-0000-0000C3090000}"/>
    <cellStyle name="_측  구_토공(4지구)_토공(4지구)_01토공" xfId="2306" xr:uid="{00000000-0005-0000-0000-0000C4090000}"/>
    <cellStyle name="_측  구_토공(4지구)_토공(4지구)_01토공(A-)" xfId="2307" xr:uid="{00000000-0005-0000-0000-0000C5090000}"/>
    <cellStyle name="_측  구_토공(4지구)_토공(4지구)_G-계산토공(관로)" xfId="2334" xr:uid="{00000000-0005-0000-0000-0000E0090000}"/>
    <cellStyle name="_측  구_토공(4지구)_토공(4지구)_관로공-B" xfId="2308" xr:uid="{00000000-0005-0000-0000-0000C6090000}"/>
    <cellStyle name="_측  구_토공(4지구)_토공(4지구)_토공(3지구)" xfId="2309" xr:uid="{00000000-0005-0000-0000-0000C7090000}"/>
    <cellStyle name="_측  구_토공(4지구)_토공(4지구)_토공(3지구)_01토공" xfId="2310" xr:uid="{00000000-0005-0000-0000-0000C8090000}"/>
    <cellStyle name="_측  구_토공(4지구)_토공(4지구)_토공(3지구)_01토공(A-)" xfId="2311" xr:uid="{00000000-0005-0000-0000-0000C9090000}"/>
    <cellStyle name="_측  구_토공(4지구)_토공(4지구)_토공(3지구)_G-계산토공(관로)" xfId="2326" xr:uid="{00000000-0005-0000-0000-0000D8090000}"/>
    <cellStyle name="_측  구_토공(4지구)_토공(4지구)_토공(3지구)_관로공-B" xfId="2312" xr:uid="{00000000-0005-0000-0000-0000CA090000}"/>
    <cellStyle name="_측  구_토공(4지구)_토공(4지구)_토공(3지구)_토공(4지구)" xfId="2313" xr:uid="{00000000-0005-0000-0000-0000CB090000}"/>
    <cellStyle name="_측  구_토공(4지구)_토공(4지구)_토공(3지구)_토공(4지구)_01토공" xfId="2314" xr:uid="{00000000-0005-0000-0000-0000CC090000}"/>
    <cellStyle name="_측  구_토공(4지구)_토공(4지구)_토공(3지구)_토공(4지구)_01토공(A-)" xfId="2315" xr:uid="{00000000-0005-0000-0000-0000CD090000}"/>
    <cellStyle name="_측  구_토공(4지구)_토공(4지구)_토공(3지구)_토공(4지구)_G-계산토공(관로)" xfId="2324" xr:uid="{00000000-0005-0000-0000-0000D6090000}"/>
    <cellStyle name="_측  구_토공(4지구)_토공(4지구)_토공(3지구)_토공(4지구)_관로공-B" xfId="2316" xr:uid="{00000000-0005-0000-0000-0000CE090000}"/>
    <cellStyle name="_측  구_토공(4지구)_토공(4지구)_토공(3지구)_토공(4지구)_토공(4지구)" xfId="2317" xr:uid="{00000000-0005-0000-0000-0000CF090000}"/>
    <cellStyle name="_측  구_토공(4지구)_토공(4지구)_토공(3지구)_토공(4지구)_토공(4지구)_01토공" xfId="2318" xr:uid="{00000000-0005-0000-0000-0000D0090000}"/>
    <cellStyle name="_측  구_토공(4지구)_토공(4지구)_토공(3지구)_토공(4지구)_토공(4지구)_01토공(A-)" xfId="2319" xr:uid="{00000000-0005-0000-0000-0000D1090000}"/>
    <cellStyle name="_측  구_토공(4지구)_토공(4지구)_토공(3지구)_토공(4지구)_토공(4지구)_G-계산토공(관로)" xfId="2322" xr:uid="{00000000-0005-0000-0000-0000D4090000}"/>
    <cellStyle name="_측  구_토공(4지구)_토공(4지구)_토공(3지구)_토공(4지구)_토공(4지구)_관로공-B" xfId="2320" xr:uid="{00000000-0005-0000-0000-0000D2090000}"/>
    <cellStyle name="_측  구_토공(4지구)_토공(4지구)_토공(3지구)_토공(4지구)_토공(4지구)_토공-B" xfId="2321" xr:uid="{00000000-0005-0000-0000-0000D3090000}"/>
    <cellStyle name="_측  구_토공(4지구)_토공(4지구)_토공(3지구)_토공(4지구)_토공-B" xfId="2323" xr:uid="{00000000-0005-0000-0000-0000D5090000}"/>
    <cellStyle name="_측  구_토공(4지구)_토공(4지구)_토공(3지구)_토공-B" xfId="2325" xr:uid="{00000000-0005-0000-0000-0000D7090000}"/>
    <cellStyle name="_측  구_토공(4지구)_토공(4지구)_토공(4지구)" xfId="2327" xr:uid="{00000000-0005-0000-0000-0000D9090000}"/>
    <cellStyle name="_측  구_토공(4지구)_토공(4지구)_토공(4지구)_01토공" xfId="2328" xr:uid="{00000000-0005-0000-0000-0000DA090000}"/>
    <cellStyle name="_측  구_토공(4지구)_토공(4지구)_토공(4지구)_01토공(A-)" xfId="2329" xr:uid="{00000000-0005-0000-0000-0000DB090000}"/>
    <cellStyle name="_측  구_토공(4지구)_토공(4지구)_토공(4지구)_G-계산토공(관로)" xfId="2332" xr:uid="{00000000-0005-0000-0000-0000DE090000}"/>
    <cellStyle name="_측  구_토공(4지구)_토공(4지구)_토공(4지구)_관로공-B" xfId="2330" xr:uid="{00000000-0005-0000-0000-0000DC090000}"/>
    <cellStyle name="_측  구_토공(4지구)_토공(4지구)_토공(4지구)_토공-B" xfId="2331" xr:uid="{00000000-0005-0000-0000-0000DD090000}"/>
    <cellStyle name="_측  구_토공(4지구)_토공(4지구)_토공-B" xfId="2333" xr:uid="{00000000-0005-0000-0000-0000DF090000}"/>
    <cellStyle name="_측  구_토공(4지구)_토공-B" xfId="2335" xr:uid="{00000000-0005-0000-0000-0000E1090000}"/>
    <cellStyle name="_측  구_토공-B" xfId="2337" xr:uid="{00000000-0005-0000-0000-0000E3090000}"/>
    <cellStyle name="_측구공" xfId="2339" xr:uid="{00000000-0005-0000-0000-0000E5090000}"/>
    <cellStyle name="_측구공_01토공" xfId="2340" xr:uid="{00000000-0005-0000-0000-0000E6090000}"/>
    <cellStyle name="_측구공_01토공(A-)" xfId="2341" xr:uid="{00000000-0005-0000-0000-0000E7090000}"/>
    <cellStyle name="_측구공_G-계산토공(관로)" xfId="2458" xr:uid="{00000000-0005-0000-0000-00005C0A0000}"/>
    <cellStyle name="_측구공_관로공-B" xfId="2342" xr:uid="{00000000-0005-0000-0000-0000E8090000}"/>
    <cellStyle name="_측구공_금산제수량(전체최종)" xfId="2343" xr:uid="{00000000-0005-0000-0000-0000E9090000}"/>
    <cellStyle name="_측구공_금산제수량(전체최종)_01토공" xfId="2344" xr:uid="{00000000-0005-0000-0000-0000EA090000}"/>
    <cellStyle name="_측구공_금산제수량(전체최종)_01토공(A-)" xfId="2345" xr:uid="{00000000-0005-0000-0000-0000EB090000}"/>
    <cellStyle name="_측구공_금산제수량(전체최종)_G-계산토공(관로)" xfId="2402" xr:uid="{00000000-0005-0000-0000-0000240A0000}"/>
    <cellStyle name="_측구공_금산제수량(전체최종)_관로공-B" xfId="2346" xr:uid="{00000000-0005-0000-0000-0000EC090000}"/>
    <cellStyle name="_측구공_금산제수량(전체최종)_토공(3지구)" xfId="2347" xr:uid="{00000000-0005-0000-0000-0000ED090000}"/>
    <cellStyle name="_측구공_금산제수량(전체최종)_토공(3지구)_01토공" xfId="2348" xr:uid="{00000000-0005-0000-0000-0000EE090000}"/>
    <cellStyle name="_측구공_금산제수량(전체최종)_토공(3지구)_01토공(A-)" xfId="2349" xr:uid="{00000000-0005-0000-0000-0000EF090000}"/>
    <cellStyle name="_측구공_금산제수량(전체최종)_토공(3지구)_G-계산토공(관로)" xfId="2364" xr:uid="{00000000-0005-0000-0000-0000FE090000}"/>
    <cellStyle name="_측구공_금산제수량(전체최종)_토공(3지구)_관로공-B" xfId="2350" xr:uid="{00000000-0005-0000-0000-0000F0090000}"/>
    <cellStyle name="_측구공_금산제수량(전체최종)_토공(3지구)_토공(4지구)" xfId="2351" xr:uid="{00000000-0005-0000-0000-0000F1090000}"/>
    <cellStyle name="_측구공_금산제수량(전체최종)_토공(3지구)_토공(4지구)_01토공" xfId="2352" xr:uid="{00000000-0005-0000-0000-0000F2090000}"/>
    <cellStyle name="_측구공_금산제수량(전체최종)_토공(3지구)_토공(4지구)_01토공(A-)" xfId="2353" xr:uid="{00000000-0005-0000-0000-0000F3090000}"/>
    <cellStyle name="_측구공_금산제수량(전체최종)_토공(3지구)_토공(4지구)_G-계산토공(관로)" xfId="2362" xr:uid="{00000000-0005-0000-0000-0000FC090000}"/>
    <cellStyle name="_측구공_금산제수량(전체최종)_토공(3지구)_토공(4지구)_관로공-B" xfId="2354" xr:uid="{00000000-0005-0000-0000-0000F4090000}"/>
    <cellStyle name="_측구공_금산제수량(전체최종)_토공(3지구)_토공(4지구)_토공(4지구)" xfId="2355" xr:uid="{00000000-0005-0000-0000-0000F5090000}"/>
    <cellStyle name="_측구공_금산제수량(전체최종)_토공(3지구)_토공(4지구)_토공(4지구)_01토공" xfId="2356" xr:uid="{00000000-0005-0000-0000-0000F6090000}"/>
    <cellStyle name="_측구공_금산제수량(전체최종)_토공(3지구)_토공(4지구)_토공(4지구)_01토공(A-)" xfId="2357" xr:uid="{00000000-0005-0000-0000-0000F7090000}"/>
    <cellStyle name="_측구공_금산제수량(전체최종)_토공(3지구)_토공(4지구)_토공(4지구)_G-계산토공(관로)" xfId="2360" xr:uid="{00000000-0005-0000-0000-0000FA090000}"/>
    <cellStyle name="_측구공_금산제수량(전체최종)_토공(3지구)_토공(4지구)_토공(4지구)_관로공-B" xfId="2358" xr:uid="{00000000-0005-0000-0000-0000F8090000}"/>
    <cellStyle name="_측구공_금산제수량(전체최종)_토공(3지구)_토공(4지구)_토공(4지구)_토공-B" xfId="2359" xr:uid="{00000000-0005-0000-0000-0000F9090000}"/>
    <cellStyle name="_측구공_금산제수량(전체최종)_토공(3지구)_토공(4지구)_토공-B" xfId="2361" xr:uid="{00000000-0005-0000-0000-0000FB090000}"/>
    <cellStyle name="_측구공_금산제수량(전체최종)_토공(3지구)_토공-B" xfId="2363" xr:uid="{00000000-0005-0000-0000-0000FD090000}"/>
    <cellStyle name="_측구공_금산제수량(전체최종)_토공(4지구)" xfId="2365" xr:uid="{00000000-0005-0000-0000-0000FF090000}"/>
    <cellStyle name="_측구공_금산제수량(전체최종)_토공(4지구)_01토공" xfId="2366" xr:uid="{00000000-0005-0000-0000-0000000A0000}"/>
    <cellStyle name="_측구공_금산제수량(전체최종)_토공(4지구)_01토공(A-)" xfId="2367" xr:uid="{00000000-0005-0000-0000-0000010A0000}"/>
    <cellStyle name="_측구공_금산제수량(전체최종)_토공(4지구)_G-계산토공(관로)" xfId="2400" xr:uid="{00000000-0005-0000-0000-0000220A0000}"/>
    <cellStyle name="_측구공_금산제수량(전체최종)_토공(4지구)_관로공-B" xfId="2368" xr:uid="{00000000-0005-0000-0000-0000020A0000}"/>
    <cellStyle name="_측구공_금산제수량(전체최종)_토공(4지구)_토공(4지구)" xfId="2369" xr:uid="{00000000-0005-0000-0000-0000030A0000}"/>
    <cellStyle name="_측구공_금산제수량(전체최종)_토공(4지구)_토공(4지구)_01토공" xfId="2370" xr:uid="{00000000-0005-0000-0000-0000040A0000}"/>
    <cellStyle name="_측구공_금산제수량(전체최종)_토공(4지구)_토공(4지구)_01토공(A-)" xfId="2371" xr:uid="{00000000-0005-0000-0000-0000050A0000}"/>
    <cellStyle name="_측구공_금산제수량(전체최종)_토공(4지구)_토공(4지구)_G-계산토공(관로)" xfId="2398" xr:uid="{00000000-0005-0000-0000-0000200A0000}"/>
    <cellStyle name="_측구공_금산제수량(전체최종)_토공(4지구)_토공(4지구)_관로공-B" xfId="2372" xr:uid="{00000000-0005-0000-0000-0000060A0000}"/>
    <cellStyle name="_측구공_금산제수량(전체최종)_토공(4지구)_토공(4지구)_토공(3지구)" xfId="2373" xr:uid="{00000000-0005-0000-0000-0000070A0000}"/>
    <cellStyle name="_측구공_금산제수량(전체최종)_토공(4지구)_토공(4지구)_토공(3지구)_01토공" xfId="2374" xr:uid="{00000000-0005-0000-0000-0000080A0000}"/>
    <cellStyle name="_측구공_금산제수량(전체최종)_토공(4지구)_토공(4지구)_토공(3지구)_01토공(A-)" xfId="2375" xr:uid="{00000000-0005-0000-0000-0000090A0000}"/>
    <cellStyle name="_측구공_금산제수량(전체최종)_토공(4지구)_토공(4지구)_토공(3지구)_G-계산토공(관로)" xfId="2390" xr:uid="{00000000-0005-0000-0000-0000180A0000}"/>
    <cellStyle name="_측구공_금산제수량(전체최종)_토공(4지구)_토공(4지구)_토공(3지구)_관로공-B" xfId="2376" xr:uid="{00000000-0005-0000-0000-00000A0A0000}"/>
    <cellStyle name="_측구공_금산제수량(전체최종)_토공(4지구)_토공(4지구)_토공(3지구)_토공(4지구)" xfId="2377" xr:uid="{00000000-0005-0000-0000-00000B0A0000}"/>
    <cellStyle name="_측구공_금산제수량(전체최종)_토공(4지구)_토공(4지구)_토공(3지구)_토공(4지구)_01토공" xfId="2378" xr:uid="{00000000-0005-0000-0000-00000C0A0000}"/>
    <cellStyle name="_측구공_금산제수량(전체최종)_토공(4지구)_토공(4지구)_토공(3지구)_토공(4지구)_01토공(A-)" xfId="2379" xr:uid="{00000000-0005-0000-0000-00000D0A0000}"/>
    <cellStyle name="_측구공_금산제수량(전체최종)_토공(4지구)_토공(4지구)_토공(3지구)_토공(4지구)_G-계산토공(관로)" xfId="2388" xr:uid="{00000000-0005-0000-0000-0000160A0000}"/>
    <cellStyle name="_측구공_금산제수량(전체최종)_토공(4지구)_토공(4지구)_토공(3지구)_토공(4지구)_관로공-B" xfId="2380" xr:uid="{00000000-0005-0000-0000-00000E0A0000}"/>
    <cellStyle name="_측구공_금산제수량(전체최종)_토공(4지구)_토공(4지구)_토공(3지구)_토공(4지구)_토공(4지구)" xfId="2381" xr:uid="{00000000-0005-0000-0000-00000F0A0000}"/>
    <cellStyle name="_측구공_금산제수량(전체최종)_토공(4지구)_토공(4지구)_토공(3지구)_토공(4지구)_토공(4지구)_01토공" xfId="2382" xr:uid="{00000000-0005-0000-0000-0000100A0000}"/>
    <cellStyle name="_측구공_금산제수량(전체최종)_토공(4지구)_토공(4지구)_토공(3지구)_토공(4지구)_토공(4지구)_01토공(A-)" xfId="2383" xr:uid="{00000000-0005-0000-0000-0000110A0000}"/>
    <cellStyle name="_측구공_금산제수량(전체최종)_토공(4지구)_토공(4지구)_토공(3지구)_토공(4지구)_토공(4지구)_G-계산토공(관로)" xfId="2386" xr:uid="{00000000-0005-0000-0000-0000140A0000}"/>
    <cellStyle name="_측구공_금산제수량(전체최종)_토공(4지구)_토공(4지구)_토공(3지구)_토공(4지구)_토공(4지구)_관로공-B" xfId="2384" xr:uid="{00000000-0005-0000-0000-0000120A0000}"/>
    <cellStyle name="_측구공_금산제수량(전체최종)_토공(4지구)_토공(4지구)_토공(3지구)_토공(4지구)_토공(4지구)_토공-B" xfId="2385" xr:uid="{00000000-0005-0000-0000-0000130A0000}"/>
    <cellStyle name="_측구공_금산제수량(전체최종)_토공(4지구)_토공(4지구)_토공(3지구)_토공(4지구)_토공-B" xfId="2387" xr:uid="{00000000-0005-0000-0000-0000150A0000}"/>
    <cellStyle name="_측구공_금산제수량(전체최종)_토공(4지구)_토공(4지구)_토공(3지구)_토공-B" xfId="2389" xr:uid="{00000000-0005-0000-0000-0000170A0000}"/>
    <cellStyle name="_측구공_금산제수량(전체최종)_토공(4지구)_토공(4지구)_토공(4지구)" xfId="2391" xr:uid="{00000000-0005-0000-0000-0000190A0000}"/>
    <cellStyle name="_측구공_금산제수량(전체최종)_토공(4지구)_토공(4지구)_토공(4지구)_01토공" xfId="2392" xr:uid="{00000000-0005-0000-0000-00001A0A0000}"/>
    <cellStyle name="_측구공_금산제수량(전체최종)_토공(4지구)_토공(4지구)_토공(4지구)_01토공(A-)" xfId="2393" xr:uid="{00000000-0005-0000-0000-00001B0A0000}"/>
    <cellStyle name="_측구공_금산제수량(전체최종)_토공(4지구)_토공(4지구)_토공(4지구)_G-계산토공(관로)" xfId="2396" xr:uid="{00000000-0005-0000-0000-00001E0A0000}"/>
    <cellStyle name="_측구공_금산제수량(전체최종)_토공(4지구)_토공(4지구)_토공(4지구)_관로공-B" xfId="2394" xr:uid="{00000000-0005-0000-0000-00001C0A0000}"/>
    <cellStyle name="_측구공_금산제수량(전체최종)_토공(4지구)_토공(4지구)_토공(4지구)_토공-B" xfId="2395" xr:uid="{00000000-0005-0000-0000-00001D0A0000}"/>
    <cellStyle name="_측구공_금산제수량(전체최종)_토공(4지구)_토공(4지구)_토공-B" xfId="2397" xr:uid="{00000000-0005-0000-0000-00001F0A0000}"/>
    <cellStyle name="_측구공_금산제수량(전체최종)_토공(4지구)_토공-B" xfId="2399" xr:uid="{00000000-0005-0000-0000-0000210A0000}"/>
    <cellStyle name="_측구공_금산제수량(전체최종)_토공-B" xfId="2401" xr:uid="{00000000-0005-0000-0000-0000230A0000}"/>
    <cellStyle name="_측구공_토공(3지구)" xfId="2403" xr:uid="{00000000-0005-0000-0000-0000250A0000}"/>
    <cellStyle name="_측구공_토공(3지구)_01토공" xfId="2404" xr:uid="{00000000-0005-0000-0000-0000260A0000}"/>
    <cellStyle name="_측구공_토공(3지구)_01토공(A-)" xfId="2405" xr:uid="{00000000-0005-0000-0000-0000270A0000}"/>
    <cellStyle name="_측구공_토공(3지구)_G-계산토공(관로)" xfId="2420" xr:uid="{00000000-0005-0000-0000-0000360A0000}"/>
    <cellStyle name="_측구공_토공(3지구)_관로공-B" xfId="2406" xr:uid="{00000000-0005-0000-0000-0000280A0000}"/>
    <cellStyle name="_측구공_토공(3지구)_토공(4지구)" xfId="2407" xr:uid="{00000000-0005-0000-0000-0000290A0000}"/>
    <cellStyle name="_측구공_토공(3지구)_토공(4지구)_01토공" xfId="2408" xr:uid="{00000000-0005-0000-0000-00002A0A0000}"/>
    <cellStyle name="_측구공_토공(3지구)_토공(4지구)_01토공(A-)" xfId="2409" xr:uid="{00000000-0005-0000-0000-00002B0A0000}"/>
    <cellStyle name="_측구공_토공(3지구)_토공(4지구)_G-계산토공(관로)" xfId="2418" xr:uid="{00000000-0005-0000-0000-0000340A0000}"/>
    <cellStyle name="_측구공_토공(3지구)_토공(4지구)_관로공-B" xfId="2410" xr:uid="{00000000-0005-0000-0000-00002C0A0000}"/>
    <cellStyle name="_측구공_토공(3지구)_토공(4지구)_토공(4지구)" xfId="2411" xr:uid="{00000000-0005-0000-0000-00002D0A0000}"/>
    <cellStyle name="_측구공_토공(3지구)_토공(4지구)_토공(4지구)_01토공" xfId="2412" xr:uid="{00000000-0005-0000-0000-00002E0A0000}"/>
    <cellStyle name="_측구공_토공(3지구)_토공(4지구)_토공(4지구)_01토공(A-)" xfId="2413" xr:uid="{00000000-0005-0000-0000-00002F0A0000}"/>
    <cellStyle name="_측구공_토공(3지구)_토공(4지구)_토공(4지구)_G-계산토공(관로)" xfId="2416" xr:uid="{00000000-0005-0000-0000-0000320A0000}"/>
    <cellStyle name="_측구공_토공(3지구)_토공(4지구)_토공(4지구)_관로공-B" xfId="2414" xr:uid="{00000000-0005-0000-0000-0000300A0000}"/>
    <cellStyle name="_측구공_토공(3지구)_토공(4지구)_토공(4지구)_토공-B" xfId="2415" xr:uid="{00000000-0005-0000-0000-0000310A0000}"/>
    <cellStyle name="_측구공_토공(3지구)_토공(4지구)_토공-B" xfId="2417" xr:uid="{00000000-0005-0000-0000-0000330A0000}"/>
    <cellStyle name="_측구공_토공(3지구)_토공-B" xfId="2419" xr:uid="{00000000-0005-0000-0000-0000350A0000}"/>
    <cellStyle name="_측구공_토공(4지구)" xfId="2421" xr:uid="{00000000-0005-0000-0000-0000370A0000}"/>
    <cellStyle name="_측구공_토공(4지구)_01토공" xfId="2422" xr:uid="{00000000-0005-0000-0000-0000380A0000}"/>
    <cellStyle name="_측구공_토공(4지구)_01토공(A-)" xfId="2423" xr:uid="{00000000-0005-0000-0000-0000390A0000}"/>
    <cellStyle name="_측구공_토공(4지구)_G-계산토공(관로)" xfId="2456" xr:uid="{00000000-0005-0000-0000-00005A0A0000}"/>
    <cellStyle name="_측구공_토공(4지구)_관로공-B" xfId="2424" xr:uid="{00000000-0005-0000-0000-00003A0A0000}"/>
    <cellStyle name="_측구공_토공(4지구)_토공(4지구)" xfId="2425" xr:uid="{00000000-0005-0000-0000-00003B0A0000}"/>
    <cellStyle name="_측구공_토공(4지구)_토공(4지구)_01토공" xfId="2426" xr:uid="{00000000-0005-0000-0000-00003C0A0000}"/>
    <cellStyle name="_측구공_토공(4지구)_토공(4지구)_01토공(A-)" xfId="2427" xr:uid="{00000000-0005-0000-0000-00003D0A0000}"/>
    <cellStyle name="_측구공_토공(4지구)_토공(4지구)_G-계산토공(관로)" xfId="2454" xr:uid="{00000000-0005-0000-0000-0000580A0000}"/>
    <cellStyle name="_측구공_토공(4지구)_토공(4지구)_관로공-B" xfId="2428" xr:uid="{00000000-0005-0000-0000-00003E0A0000}"/>
    <cellStyle name="_측구공_토공(4지구)_토공(4지구)_토공(3지구)" xfId="2429" xr:uid="{00000000-0005-0000-0000-00003F0A0000}"/>
    <cellStyle name="_측구공_토공(4지구)_토공(4지구)_토공(3지구)_01토공" xfId="2430" xr:uid="{00000000-0005-0000-0000-0000400A0000}"/>
    <cellStyle name="_측구공_토공(4지구)_토공(4지구)_토공(3지구)_01토공(A-)" xfId="2431" xr:uid="{00000000-0005-0000-0000-0000410A0000}"/>
    <cellStyle name="_측구공_토공(4지구)_토공(4지구)_토공(3지구)_G-계산토공(관로)" xfId="2446" xr:uid="{00000000-0005-0000-0000-0000500A0000}"/>
    <cellStyle name="_측구공_토공(4지구)_토공(4지구)_토공(3지구)_관로공-B" xfId="2432" xr:uid="{00000000-0005-0000-0000-0000420A0000}"/>
    <cellStyle name="_측구공_토공(4지구)_토공(4지구)_토공(3지구)_토공(4지구)" xfId="2433" xr:uid="{00000000-0005-0000-0000-0000430A0000}"/>
    <cellStyle name="_측구공_토공(4지구)_토공(4지구)_토공(3지구)_토공(4지구)_01토공" xfId="2434" xr:uid="{00000000-0005-0000-0000-0000440A0000}"/>
    <cellStyle name="_측구공_토공(4지구)_토공(4지구)_토공(3지구)_토공(4지구)_01토공(A-)" xfId="2435" xr:uid="{00000000-0005-0000-0000-0000450A0000}"/>
    <cellStyle name="_측구공_토공(4지구)_토공(4지구)_토공(3지구)_토공(4지구)_G-계산토공(관로)" xfId="2444" xr:uid="{00000000-0005-0000-0000-00004E0A0000}"/>
    <cellStyle name="_측구공_토공(4지구)_토공(4지구)_토공(3지구)_토공(4지구)_관로공-B" xfId="2436" xr:uid="{00000000-0005-0000-0000-0000460A0000}"/>
    <cellStyle name="_측구공_토공(4지구)_토공(4지구)_토공(3지구)_토공(4지구)_토공(4지구)" xfId="2437" xr:uid="{00000000-0005-0000-0000-0000470A0000}"/>
    <cellStyle name="_측구공_토공(4지구)_토공(4지구)_토공(3지구)_토공(4지구)_토공(4지구)_01토공" xfId="2438" xr:uid="{00000000-0005-0000-0000-0000480A0000}"/>
    <cellStyle name="_측구공_토공(4지구)_토공(4지구)_토공(3지구)_토공(4지구)_토공(4지구)_01토공(A-)" xfId="2439" xr:uid="{00000000-0005-0000-0000-0000490A0000}"/>
    <cellStyle name="_측구공_토공(4지구)_토공(4지구)_토공(3지구)_토공(4지구)_토공(4지구)_G-계산토공(관로)" xfId="2442" xr:uid="{00000000-0005-0000-0000-00004C0A0000}"/>
    <cellStyle name="_측구공_토공(4지구)_토공(4지구)_토공(3지구)_토공(4지구)_토공(4지구)_관로공-B" xfId="2440" xr:uid="{00000000-0005-0000-0000-00004A0A0000}"/>
    <cellStyle name="_측구공_토공(4지구)_토공(4지구)_토공(3지구)_토공(4지구)_토공(4지구)_토공-B" xfId="2441" xr:uid="{00000000-0005-0000-0000-00004B0A0000}"/>
    <cellStyle name="_측구공_토공(4지구)_토공(4지구)_토공(3지구)_토공(4지구)_토공-B" xfId="2443" xr:uid="{00000000-0005-0000-0000-00004D0A0000}"/>
    <cellStyle name="_측구공_토공(4지구)_토공(4지구)_토공(3지구)_토공-B" xfId="2445" xr:uid="{00000000-0005-0000-0000-00004F0A0000}"/>
    <cellStyle name="_측구공_토공(4지구)_토공(4지구)_토공(4지구)" xfId="2447" xr:uid="{00000000-0005-0000-0000-0000510A0000}"/>
    <cellStyle name="_측구공_토공(4지구)_토공(4지구)_토공(4지구)_01토공" xfId="2448" xr:uid="{00000000-0005-0000-0000-0000520A0000}"/>
    <cellStyle name="_측구공_토공(4지구)_토공(4지구)_토공(4지구)_01토공(A-)" xfId="2449" xr:uid="{00000000-0005-0000-0000-0000530A0000}"/>
    <cellStyle name="_측구공_토공(4지구)_토공(4지구)_토공(4지구)_G-계산토공(관로)" xfId="2452" xr:uid="{00000000-0005-0000-0000-0000560A0000}"/>
    <cellStyle name="_측구공_토공(4지구)_토공(4지구)_토공(4지구)_관로공-B" xfId="2450" xr:uid="{00000000-0005-0000-0000-0000540A0000}"/>
    <cellStyle name="_측구공_토공(4지구)_토공(4지구)_토공(4지구)_토공-B" xfId="2451" xr:uid="{00000000-0005-0000-0000-0000550A0000}"/>
    <cellStyle name="_측구공_토공(4지구)_토공(4지구)_토공-B" xfId="2453" xr:uid="{00000000-0005-0000-0000-0000570A0000}"/>
    <cellStyle name="_측구공_토공(4지구)_토공-B" xfId="2455" xr:uid="{00000000-0005-0000-0000-0000590A0000}"/>
    <cellStyle name="_측구공_토공-B" xfId="2457" xr:uid="{00000000-0005-0000-0000-00005B0A0000}"/>
    <cellStyle name="_토공" xfId="2459" xr:uid="{00000000-0005-0000-0000-00005D0A0000}"/>
    <cellStyle name="_토공(3지구)" xfId="2460" xr:uid="{00000000-0005-0000-0000-00005E0A0000}"/>
    <cellStyle name="_토공(3지구)_01토공" xfId="2461" xr:uid="{00000000-0005-0000-0000-00005F0A0000}"/>
    <cellStyle name="_토공(3지구)_01토공(A-)" xfId="2462" xr:uid="{00000000-0005-0000-0000-0000600A0000}"/>
    <cellStyle name="_토공(3지구)_G-계산토공(관로)" xfId="2525" xr:uid="{00000000-0005-0000-0000-00009F0A0000}"/>
    <cellStyle name="_토공(3지구)_관로공-B" xfId="2463" xr:uid="{00000000-0005-0000-0000-0000610A0000}"/>
    <cellStyle name="_토공(3지구)_토공(3지구)" xfId="2464" xr:uid="{00000000-0005-0000-0000-0000620A0000}"/>
    <cellStyle name="_토공(3지구)_토공(3지구)_01토공" xfId="2465" xr:uid="{00000000-0005-0000-0000-0000630A0000}"/>
    <cellStyle name="_토공(3지구)_토공(3지구)_01토공(A-)" xfId="2466" xr:uid="{00000000-0005-0000-0000-0000640A0000}"/>
    <cellStyle name="_토공(3지구)_토공(3지구)_G-계산토공(관로)" xfId="2493" xr:uid="{00000000-0005-0000-0000-00007F0A0000}"/>
    <cellStyle name="_토공(3지구)_토공(3지구)_관로공-B" xfId="2467" xr:uid="{00000000-0005-0000-0000-0000650A0000}"/>
    <cellStyle name="_토공(3지구)_토공(3지구)_토공(3지구)" xfId="2468" xr:uid="{00000000-0005-0000-0000-0000660A0000}"/>
    <cellStyle name="_토공(3지구)_토공(3지구)_토공(3지구)_01토공" xfId="2469" xr:uid="{00000000-0005-0000-0000-0000670A0000}"/>
    <cellStyle name="_토공(3지구)_토공(3지구)_토공(3지구)_01토공(A-)" xfId="2470" xr:uid="{00000000-0005-0000-0000-0000680A0000}"/>
    <cellStyle name="_토공(3지구)_토공(3지구)_토공(3지구)_G-계산토공(관로)" xfId="2485" xr:uid="{00000000-0005-0000-0000-0000770A0000}"/>
    <cellStyle name="_토공(3지구)_토공(3지구)_토공(3지구)_관로공-B" xfId="2471" xr:uid="{00000000-0005-0000-0000-0000690A0000}"/>
    <cellStyle name="_토공(3지구)_토공(3지구)_토공(3지구)_토공(4지구)" xfId="2472" xr:uid="{00000000-0005-0000-0000-00006A0A0000}"/>
    <cellStyle name="_토공(3지구)_토공(3지구)_토공(3지구)_토공(4지구)_01토공" xfId="2473" xr:uid="{00000000-0005-0000-0000-00006B0A0000}"/>
    <cellStyle name="_토공(3지구)_토공(3지구)_토공(3지구)_토공(4지구)_01토공(A-)" xfId="2474" xr:uid="{00000000-0005-0000-0000-00006C0A0000}"/>
    <cellStyle name="_토공(3지구)_토공(3지구)_토공(3지구)_토공(4지구)_G-계산토공(관로)" xfId="2483" xr:uid="{00000000-0005-0000-0000-0000750A0000}"/>
    <cellStyle name="_토공(3지구)_토공(3지구)_토공(3지구)_토공(4지구)_관로공-B" xfId="2475" xr:uid="{00000000-0005-0000-0000-00006D0A0000}"/>
    <cellStyle name="_토공(3지구)_토공(3지구)_토공(3지구)_토공(4지구)_토공(4지구)" xfId="2476" xr:uid="{00000000-0005-0000-0000-00006E0A0000}"/>
    <cellStyle name="_토공(3지구)_토공(3지구)_토공(3지구)_토공(4지구)_토공(4지구)_01토공" xfId="2477" xr:uid="{00000000-0005-0000-0000-00006F0A0000}"/>
    <cellStyle name="_토공(3지구)_토공(3지구)_토공(3지구)_토공(4지구)_토공(4지구)_01토공(A-)" xfId="2478" xr:uid="{00000000-0005-0000-0000-0000700A0000}"/>
    <cellStyle name="_토공(3지구)_토공(3지구)_토공(3지구)_토공(4지구)_토공(4지구)_G-계산토공(관로)" xfId="2481" xr:uid="{00000000-0005-0000-0000-0000730A0000}"/>
    <cellStyle name="_토공(3지구)_토공(3지구)_토공(3지구)_토공(4지구)_토공(4지구)_관로공-B" xfId="2479" xr:uid="{00000000-0005-0000-0000-0000710A0000}"/>
    <cellStyle name="_토공(3지구)_토공(3지구)_토공(3지구)_토공(4지구)_토공(4지구)_토공-B" xfId="2480" xr:uid="{00000000-0005-0000-0000-0000720A0000}"/>
    <cellStyle name="_토공(3지구)_토공(3지구)_토공(3지구)_토공(4지구)_토공-B" xfId="2482" xr:uid="{00000000-0005-0000-0000-0000740A0000}"/>
    <cellStyle name="_토공(3지구)_토공(3지구)_토공(3지구)_토공-B" xfId="2484" xr:uid="{00000000-0005-0000-0000-0000760A0000}"/>
    <cellStyle name="_토공(3지구)_토공(3지구)_토공(4지구)" xfId="2486" xr:uid="{00000000-0005-0000-0000-0000780A0000}"/>
    <cellStyle name="_토공(3지구)_토공(3지구)_토공(4지구)_01토공" xfId="2487" xr:uid="{00000000-0005-0000-0000-0000790A0000}"/>
    <cellStyle name="_토공(3지구)_토공(3지구)_토공(4지구)_01토공(A-)" xfId="2488" xr:uid="{00000000-0005-0000-0000-00007A0A0000}"/>
    <cellStyle name="_토공(3지구)_토공(3지구)_토공(4지구)_G-계산토공(관로)" xfId="2491" xr:uid="{00000000-0005-0000-0000-00007D0A0000}"/>
    <cellStyle name="_토공(3지구)_토공(3지구)_토공(4지구)_관로공-B" xfId="2489" xr:uid="{00000000-0005-0000-0000-00007B0A0000}"/>
    <cellStyle name="_토공(3지구)_토공(3지구)_토공(4지구)_토공-B" xfId="2490" xr:uid="{00000000-0005-0000-0000-00007C0A0000}"/>
    <cellStyle name="_토공(3지구)_토공(3지구)_토공-B" xfId="2492" xr:uid="{00000000-0005-0000-0000-00007E0A0000}"/>
    <cellStyle name="_토공(3지구)_토공(4지구)" xfId="2494" xr:uid="{00000000-0005-0000-0000-0000800A0000}"/>
    <cellStyle name="_토공(3지구)_토공(4지구)_01토공" xfId="2495" xr:uid="{00000000-0005-0000-0000-0000810A0000}"/>
    <cellStyle name="_토공(3지구)_토공(4지구)_01토공(A-)" xfId="2496" xr:uid="{00000000-0005-0000-0000-0000820A0000}"/>
    <cellStyle name="_토공(3지구)_토공(4지구)_G-계산토공(관로)" xfId="2523" xr:uid="{00000000-0005-0000-0000-00009D0A0000}"/>
    <cellStyle name="_토공(3지구)_토공(4지구)_관로공-B" xfId="2497" xr:uid="{00000000-0005-0000-0000-0000830A0000}"/>
    <cellStyle name="_토공(3지구)_토공(4지구)_토공(3지구)" xfId="2498" xr:uid="{00000000-0005-0000-0000-0000840A0000}"/>
    <cellStyle name="_토공(3지구)_토공(4지구)_토공(3지구)_01토공" xfId="2499" xr:uid="{00000000-0005-0000-0000-0000850A0000}"/>
    <cellStyle name="_토공(3지구)_토공(4지구)_토공(3지구)_01토공(A-)" xfId="2500" xr:uid="{00000000-0005-0000-0000-0000860A0000}"/>
    <cellStyle name="_토공(3지구)_토공(4지구)_토공(3지구)_G-계산토공(관로)" xfId="2515" xr:uid="{00000000-0005-0000-0000-0000950A0000}"/>
    <cellStyle name="_토공(3지구)_토공(4지구)_토공(3지구)_관로공-B" xfId="2501" xr:uid="{00000000-0005-0000-0000-0000870A0000}"/>
    <cellStyle name="_토공(3지구)_토공(4지구)_토공(3지구)_토공(4지구)" xfId="2502" xr:uid="{00000000-0005-0000-0000-0000880A0000}"/>
    <cellStyle name="_토공(3지구)_토공(4지구)_토공(3지구)_토공(4지구)_01토공" xfId="2503" xr:uid="{00000000-0005-0000-0000-0000890A0000}"/>
    <cellStyle name="_토공(3지구)_토공(4지구)_토공(3지구)_토공(4지구)_01토공(A-)" xfId="2504" xr:uid="{00000000-0005-0000-0000-00008A0A0000}"/>
    <cellStyle name="_토공(3지구)_토공(4지구)_토공(3지구)_토공(4지구)_G-계산토공(관로)" xfId="2513" xr:uid="{00000000-0005-0000-0000-0000930A0000}"/>
    <cellStyle name="_토공(3지구)_토공(4지구)_토공(3지구)_토공(4지구)_관로공-B" xfId="2505" xr:uid="{00000000-0005-0000-0000-00008B0A0000}"/>
    <cellStyle name="_토공(3지구)_토공(4지구)_토공(3지구)_토공(4지구)_토공(4지구)" xfId="2506" xr:uid="{00000000-0005-0000-0000-00008C0A0000}"/>
    <cellStyle name="_토공(3지구)_토공(4지구)_토공(3지구)_토공(4지구)_토공(4지구)_01토공" xfId="2507" xr:uid="{00000000-0005-0000-0000-00008D0A0000}"/>
    <cellStyle name="_토공(3지구)_토공(4지구)_토공(3지구)_토공(4지구)_토공(4지구)_01토공(A-)" xfId="2508" xr:uid="{00000000-0005-0000-0000-00008E0A0000}"/>
    <cellStyle name="_토공(3지구)_토공(4지구)_토공(3지구)_토공(4지구)_토공(4지구)_G-계산토공(관로)" xfId="2511" xr:uid="{00000000-0005-0000-0000-0000910A0000}"/>
    <cellStyle name="_토공(3지구)_토공(4지구)_토공(3지구)_토공(4지구)_토공(4지구)_관로공-B" xfId="2509" xr:uid="{00000000-0005-0000-0000-00008F0A0000}"/>
    <cellStyle name="_토공(3지구)_토공(4지구)_토공(3지구)_토공(4지구)_토공(4지구)_토공-B" xfId="2510" xr:uid="{00000000-0005-0000-0000-0000900A0000}"/>
    <cellStyle name="_토공(3지구)_토공(4지구)_토공(3지구)_토공(4지구)_토공-B" xfId="2512" xr:uid="{00000000-0005-0000-0000-0000920A0000}"/>
    <cellStyle name="_토공(3지구)_토공(4지구)_토공(3지구)_토공-B" xfId="2514" xr:uid="{00000000-0005-0000-0000-0000940A0000}"/>
    <cellStyle name="_토공(3지구)_토공(4지구)_토공(4지구)" xfId="2516" xr:uid="{00000000-0005-0000-0000-0000960A0000}"/>
    <cellStyle name="_토공(3지구)_토공(4지구)_토공(4지구)_01토공" xfId="2517" xr:uid="{00000000-0005-0000-0000-0000970A0000}"/>
    <cellStyle name="_토공(3지구)_토공(4지구)_토공(4지구)_01토공(A-)" xfId="2518" xr:uid="{00000000-0005-0000-0000-0000980A0000}"/>
    <cellStyle name="_토공(3지구)_토공(4지구)_토공(4지구)_G-계산토공(관로)" xfId="2521" xr:uid="{00000000-0005-0000-0000-00009B0A0000}"/>
    <cellStyle name="_토공(3지구)_토공(4지구)_토공(4지구)_관로공-B" xfId="2519" xr:uid="{00000000-0005-0000-0000-0000990A0000}"/>
    <cellStyle name="_토공(3지구)_토공(4지구)_토공(4지구)_토공-B" xfId="2520" xr:uid="{00000000-0005-0000-0000-00009A0A0000}"/>
    <cellStyle name="_토공(3지구)_토공(4지구)_토공-B" xfId="2522" xr:uid="{00000000-0005-0000-0000-00009C0A0000}"/>
    <cellStyle name="_토공(3지구)_토공-B" xfId="2524" xr:uid="{00000000-0005-0000-0000-00009E0A0000}"/>
    <cellStyle name="_토공(4지구)" xfId="2526" xr:uid="{00000000-0005-0000-0000-0000A00A0000}"/>
    <cellStyle name="_토공(4지구)_01토공" xfId="2527" xr:uid="{00000000-0005-0000-0000-0000A10A0000}"/>
    <cellStyle name="_토공(4지구)_01토공(A-)" xfId="2528" xr:uid="{00000000-0005-0000-0000-0000A20A0000}"/>
    <cellStyle name="_토공(4지구)_G-계산토공(관로)" xfId="2561" xr:uid="{00000000-0005-0000-0000-0000C30A0000}"/>
    <cellStyle name="_토공(4지구)_관로공-B" xfId="2529" xr:uid="{00000000-0005-0000-0000-0000A30A0000}"/>
    <cellStyle name="_토공(4지구)_토공(4지구)" xfId="2530" xr:uid="{00000000-0005-0000-0000-0000A40A0000}"/>
    <cellStyle name="_토공(4지구)_토공(4지구)_01토공" xfId="2531" xr:uid="{00000000-0005-0000-0000-0000A50A0000}"/>
    <cellStyle name="_토공(4지구)_토공(4지구)_01토공(A-)" xfId="2532" xr:uid="{00000000-0005-0000-0000-0000A60A0000}"/>
    <cellStyle name="_토공(4지구)_토공(4지구)_G-계산토공(관로)" xfId="2559" xr:uid="{00000000-0005-0000-0000-0000C10A0000}"/>
    <cellStyle name="_토공(4지구)_토공(4지구)_관로공-B" xfId="2533" xr:uid="{00000000-0005-0000-0000-0000A70A0000}"/>
    <cellStyle name="_토공(4지구)_토공(4지구)_토공(3지구)" xfId="2534" xr:uid="{00000000-0005-0000-0000-0000A80A0000}"/>
    <cellStyle name="_토공(4지구)_토공(4지구)_토공(3지구)_01토공" xfId="2535" xr:uid="{00000000-0005-0000-0000-0000A90A0000}"/>
    <cellStyle name="_토공(4지구)_토공(4지구)_토공(3지구)_01토공(A-)" xfId="2536" xr:uid="{00000000-0005-0000-0000-0000AA0A0000}"/>
    <cellStyle name="_토공(4지구)_토공(4지구)_토공(3지구)_G-계산토공(관로)" xfId="2551" xr:uid="{00000000-0005-0000-0000-0000B90A0000}"/>
    <cellStyle name="_토공(4지구)_토공(4지구)_토공(3지구)_관로공-B" xfId="2537" xr:uid="{00000000-0005-0000-0000-0000AB0A0000}"/>
    <cellStyle name="_토공(4지구)_토공(4지구)_토공(3지구)_토공(4지구)" xfId="2538" xr:uid="{00000000-0005-0000-0000-0000AC0A0000}"/>
    <cellStyle name="_토공(4지구)_토공(4지구)_토공(3지구)_토공(4지구)_01토공" xfId="2539" xr:uid="{00000000-0005-0000-0000-0000AD0A0000}"/>
    <cellStyle name="_토공(4지구)_토공(4지구)_토공(3지구)_토공(4지구)_01토공(A-)" xfId="2540" xr:uid="{00000000-0005-0000-0000-0000AE0A0000}"/>
    <cellStyle name="_토공(4지구)_토공(4지구)_토공(3지구)_토공(4지구)_G-계산토공(관로)" xfId="2549" xr:uid="{00000000-0005-0000-0000-0000B70A0000}"/>
    <cellStyle name="_토공(4지구)_토공(4지구)_토공(3지구)_토공(4지구)_관로공-B" xfId="2541" xr:uid="{00000000-0005-0000-0000-0000AF0A0000}"/>
    <cellStyle name="_토공(4지구)_토공(4지구)_토공(3지구)_토공(4지구)_토공(4지구)" xfId="2542" xr:uid="{00000000-0005-0000-0000-0000B00A0000}"/>
    <cellStyle name="_토공(4지구)_토공(4지구)_토공(3지구)_토공(4지구)_토공(4지구)_01토공" xfId="2543" xr:uid="{00000000-0005-0000-0000-0000B10A0000}"/>
    <cellStyle name="_토공(4지구)_토공(4지구)_토공(3지구)_토공(4지구)_토공(4지구)_01토공(A-)" xfId="2544" xr:uid="{00000000-0005-0000-0000-0000B20A0000}"/>
    <cellStyle name="_토공(4지구)_토공(4지구)_토공(3지구)_토공(4지구)_토공(4지구)_G-계산토공(관로)" xfId="2547" xr:uid="{00000000-0005-0000-0000-0000B50A0000}"/>
    <cellStyle name="_토공(4지구)_토공(4지구)_토공(3지구)_토공(4지구)_토공(4지구)_관로공-B" xfId="2545" xr:uid="{00000000-0005-0000-0000-0000B30A0000}"/>
    <cellStyle name="_토공(4지구)_토공(4지구)_토공(3지구)_토공(4지구)_토공(4지구)_토공-B" xfId="2546" xr:uid="{00000000-0005-0000-0000-0000B40A0000}"/>
    <cellStyle name="_토공(4지구)_토공(4지구)_토공(3지구)_토공(4지구)_토공-B" xfId="2548" xr:uid="{00000000-0005-0000-0000-0000B60A0000}"/>
    <cellStyle name="_토공(4지구)_토공(4지구)_토공(3지구)_토공-B" xfId="2550" xr:uid="{00000000-0005-0000-0000-0000B80A0000}"/>
    <cellStyle name="_토공(4지구)_토공(4지구)_토공(4지구)" xfId="2552" xr:uid="{00000000-0005-0000-0000-0000BA0A0000}"/>
    <cellStyle name="_토공(4지구)_토공(4지구)_토공(4지구)_01토공" xfId="2553" xr:uid="{00000000-0005-0000-0000-0000BB0A0000}"/>
    <cellStyle name="_토공(4지구)_토공(4지구)_토공(4지구)_01토공(A-)" xfId="2554" xr:uid="{00000000-0005-0000-0000-0000BC0A0000}"/>
    <cellStyle name="_토공(4지구)_토공(4지구)_토공(4지구)_G-계산토공(관로)" xfId="2557" xr:uid="{00000000-0005-0000-0000-0000BF0A0000}"/>
    <cellStyle name="_토공(4지구)_토공(4지구)_토공(4지구)_관로공-B" xfId="2555" xr:uid="{00000000-0005-0000-0000-0000BD0A0000}"/>
    <cellStyle name="_토공(4지구)_토공(4지구)_토공(4지구)_토공-B" xfId="2556" xr:uid="{00000000-0005-0000-0000-0000BE0A0000}"/>
    <cellStyle name="_토공(4지구)_토공(4지구)_토공-B" xfId="2558" xr:uid="{00000000-0005-0000-0000-0000C00A0000}"/>
    <cellStyle name="_토공(4지구)_토공-B" xfId="2560" xr:uid="{00000000-0005-0000-0000-0000C20A0000}"/>
    <cellStyle name="_토공_01토공" xfId="2562" xr:uid="{00000000-0005-0000-0000-0000C40A0000}"/>
    <cellStyle name="_토공_01토공(A-)" xfId="2563" xr:uid="{00000000-0005-0000-0000-0000C50A0000}"/>
    <cellStyle name="_토공_G-계산토공(관로)" xfId="2680" xr:uid="{00000000-0005-0000-0000-00003A0B0000}"/>
    <cellStyle name="_토공_관로공-B" xfId="2564" xr:uid="{00000000-0005-0000-0000-0000C60A0000}"/>
    <cellStyle name="_토공_금산제수량(전체최종)" xfId="2565" xr:uid="{00000000-0005-0000-0000-0000C70A0000}"/>
    <cellStyle name="_토공_금산제수량(전체최종)_01토공" xfId="2566" xr:uid="{00000000-0005-0000-0000-0000C80A0000}"/>
    <cellStyle name="_토공_금산제수량(전체최종)_01토공(A-)" xfId="2567" xr:uid="{00000000-0005-0000-0000-0000C90A0000}"/>
    <cellStyle name="_토공_금산제수량(전체최종)_G-계산토공(관로)" xfId="2624" xr:uid="{00000000-0005-0000-0000-0000020B0000}"/>
    <cellStyle name="_토공_금산제수량(전체최종)_관로공-B" xfId="2568" xr:uid="{00000000-0005-0000-0000-0000CA0A0000}"/>
    <cellStyle name="_토공_금산제수량(전체최종)_토공(3지구)" xfId="2569" xr:uid="{00000000-0005-0000-0000-0000CB0A0000}"/>
    <cellStyle name="_토공_금산제수량(전체최종)_토공(3지구)_01토공" xfId="2570" xr:uid="{00000000-0005-0000-0000-0000CC0A0000}"/>
    <cellStyle name="_토공_금산제수량(전체최종)_토공(3지구)_01토공(A-)" xfId="2571" xr:uid="{00000000-0005-0000-0000-0000CD0A0000}"/>
    <cellStyle name="_토공_금산제수량(전체최종)_토공(3지구)_G-계산토공(관로)" xfId="2586" xr:uid="{00000000-0005-0000-0000-0000DC0A0000}"/>
    <cellStyle name="_토공_금산제수량(전체최종)_토공(3지구)_관로공-B" xfId="2572" xr:uid="{00000000-0005-0000-0000-0000CE0A0000}"/>
    <cellStyle name="_토공_금산제수량(전체최종)_토공(3지구)_토공(4지구)" xfId="2573" xr:uid="{00000000-0005-0000-0000-0000CF0A0000}"/>
    <cellStyle name="_토공_금산제수량(전체최종)_토공(3지구)_토공(4지구)_01토공" xfId="2574" xr:uid="{00000000-0005-0000-0000-0000D00A0000}"/>
    <cellStyle name="_토공_금산제수량(전체최종)_토공(3지구)_토공(4지구)_01토공(A-)" xfId="2575" xr:uid="{00000000-0005-0000-0000-0000D10A0000}"/>
    <cellStyle name="_토공_금산제수량(전체최종)_토공(3지구)_토공(4지구)_G-계산토공(관로)" xfId="2584" xr:uid="{00000000-0005-0000-0000-0000DA0A0000}"/>
    <cellStyle name="_토공_금산제수량(전체최종)_토공(3지구)_토공(4지구)_관로공-B" xfId="2576" xr:uid="{00000000-0005-0000-0000-0000D20A0000}"/>
    <cellStyle name="_토공_금산제수량(전체최종)_토공(3지구)_토공(4지구)_토공(4지구)" xfId="2577" xr:uid="{00000000-0005-0000-0000-0000D30A0000}"/>
    <cellStyle name="_토공_금산제수량(전체최종)_토공(3지구)_토공(4지구)_토공(4지구)_01토공" xfId="2578" xr:uid="{00000000-0005-0000-0000-0000D40A0000}"/>
    <cellStyle name="_토공_금산제수량(전체최종)_토공(3지구)_토공(4지구)_토공(4지구)_01토공(A-)" xfId="2579" xr:uid="{00000000-0005-0000-0000-0000D50A0000}"/>
    <cellStyle name="_토공_금산제수량(전체최종)_토공(3지구)_토공(4지구)_토공(4지구)_G-계산토공(관로)" xfId="2582" xr:uid="{00000000-0005-0000-0000-0000D80A0000}"/>
    <cellStyle name="_토공_금산제수량(전체최종)_토공(3지구)_토공(4지구)_토공(4지구)_관로공-B" xfId="2580" xr:uid="{00000000-0005-0000-0000-0000D60A0000}"/>
    <cellStyle name="_토공_금산제수량(전체최종)_토공(3지구)_토공(4지구)_토공(4지구)_토공-B" xfId="2581" xr:uid="{00000000-0005-0000-0000-0000D70A0000}"/>
    <cellStyle name="_토공_금산제수량(전체최종)_토공(3지구)_토공(4지구)_토공-B" xfId="2583" xr:uid="{00000000-0005-0000-0000-0000D90A0000}"/>
    <cellStyle name="_토공_금산제수량(전체최종)_토공(3지구)_토공-B" xfId="2585" xr:uid="{00000000-0005-0000-0000-0000DB0A0000}"/>
    <cellStyle name="_토공_금산제수량(전체최종)_토공(4지구)" xfId="2587" xr:uid="{00000000-0005-0000-0000-0000DD0A0000}"/>
    <cellStyle name="_토공_금산제수량(전체최종)_토공(4지구)_01토공" xfId="2588" xr:uid="{00000000-0005-0000-0000-0000DE0A0000}"/>
    <cellStyle name="_토공_금산제수량(전체최종)_토공(4지구)_01토공(A-)" xfId="2589" xr:uid="{00000000-0005-0000-0000-0000DF0A0000}"/>
    <cellStyle name="_토공_금산제수량(전체최종)_토공(4지구)_G-계산토공(관로)" xfId="2622" xr:uid="{00000000-0005-0000-0000-0000000B0000}"/>
    <cellStyle name="_토공_금산제수량(전체최종)_토공(4지구)_관로공-B" xfId="2590" xr:uid="{00000000-0005-0000-0000-0000E00A0000}"/>
    <cellStyle name="_토공_금산제수량(전체최종)_토공(4지구)_토공(4지구)" xfId="2591" xr:uid="{00000000-0005-0000-0000-0000E10A0000}"/>
    <cellStyle name="_토공_금산제수량(전체최종)_토공(4지구)_토공(4지구)_01토공" xfId="2592" xr:uid="{00000000-0005-0000-0000-0000E20A0000}"/>
    <cellStyle name="_토공_금산제수량(전체최종)_토공(4지구)_토공(4지구)_01토공(A-)" xfId="2593" xr:uid="{00000000-0005-0000-0000-0000E30A0000}"/>
    <cellStyle name="_토공_금산제수량(전체최종)_토공(4지구)_토공(4지구)_G-계산토공(관로)" xfId="2620" xr:uid="{00000000-0005-0000-0000-0000FE0A0000}"/>
    <cellStyle name="_토공_금산제수량(전체최종)_토공(4지구)_토공(4지구)_관로공-B" xfId="2594" xr:uid="{00000000-0005-0000-0000-0000E40A0000}"/>
    <cellStyle name="_토공_금산제수량(전체최종)_토공(4지구)_토공(4지구)_토공(3지구)" xfId="2595" xr:uid="{00000000-0005-0000-0000-0000E50A0000}"/>
    <cellStyle name="_토공_금산제수량(전체최종)_토공(4지구)_토공(4지구)_토공(3지구)_01토공" xfId="2596" xr:uid="{00000000-0005-0000-0000-0000E60A0000}"/>
    <cellStyle name="_토공_금산제수량(전체최종)_토공(4지구)_토공(4지구)_토공(3지구)_01토공(A-)" xfId="2597" xr:uid="{00000000-0005-0000-0000-0000E70A0000}"/>
    <cellStyle name="_토공_금산제수량(전체최종)_토공(4지구)_토공(4지구)_토공(3지구)_G-계산토공(관로)" xfId="2612" xr:uid="{00000000-0005-0000-0000-0000F60A0000}"/>
    <cellStyle name="_토공_금산제수량(전체최종)_토공(4지구)_토공(4지구)_토공(3지구)_관로공-B" xfId="2598" xr:uid="{00000000-0005-0000-0000-0000E80A0000}"/>
    <cellStyle name="_토공_금산제수량(전체최종)_토공(4지구)_토공(4지구)_토공(3지구)_토공(4지구)" xfId="2599" xr:uid="{00000000-0005-0000-0000-0000E90A0000}"/>
    <cellStyle name="_토공_금산제수량(전체최종)_토공(4지구)_토공(4지구)_토공(3지구)_토공(4지구)_01토공" xfId="2600" xr:uid="{00000000-0005-0000-0000-0000EA0A0000}"/>
    <cellStyle name="_토공_금산제수량(전체최종)_토공(4지구)_토공(4지구)_토공(3지구)_토공(4지구)_01토공(A-)" xfId="2601" xr:uid="{00000000-0005-0000-0000-0000EB0A0000}"/>
    <cellStyle name="_토공_금산제수량(전체최종)_토공(4지구)_토공(4지구)_토공(3지구)_토공(4지구)_G-계산토공(관로)" xfId="2610" xr:uid="{00000000-0005-0000-0000-0000F40A0000}"/>
    <cellStyle name="_토공_금산제수량(전체최종)_토공(4지구)_토공(4지구)_토공(3지구)_토공(4지구)_관로공-B" xfId="2602" xr:uid="{00000000-0005-0000-0000-0000EC0A0000}"/>
    <cellStyle name="_토공_금산제수량(전체최종)_토공(4지구)_토공(4지구)_토공(3지구)_토공(4지구)_토공(4지구)" xfId="2603" xr:uid="{00000000-0005-0000-0000-0000ED0A0000}"/>
    <cellStyle name="_토공_금산제수량(전체최종)_토공(4지구)_토공(4지구)_토공(3지구)_토공(4지구)_토공(4지구)_01토공" xfId="2604" xr:uid="{00000000-0005-0000-0000-0000EE0A0000}"/>
    <cellStyle name="_토공_금산제수량(전체최종)_토공(4지구)_토공(4지구)_토공(3지구)_토공(4지구)_토공(4지구)_01토공(A-)" xfId="2605" xr:uid="{00000000-0005-0000-0000-0000EF0A0000}"/>
    <cellStyle name="_토공_금산제수량(전체최종)_토공(4지구)_토공(4지구)_토공(3지구)_토공(4지구)_토공(4지구)_G-계산토공(관로)" xfId="2608" xr:uid="{00000000-0005-0000-0000-0000F20A0000}"/>
    <cellStyle name="_토공_금산제수량(전체최종)_토공(4지구)_토공(4지구)_토공(3지구)_토공(4지구)_토공(4지구)_관로공-B" xfId="2606" xr:uid="{00000000-0005-0000-0000-0000F00A0000}"/>
    <cellStyle name="_토공_금산제수량(전체최종)_토공(4지구)_토공(4지구)_토공(3지구)_토공(4지구)_토공(4지구)_토공-B" xfId="2607" xr:uid="{00000000-0005-0000-0000-0000F10A0000}"/>
    <cellStyle name="_토공_금산제수량(전체최종)_토공(4지구)_토공(4지구)_토공(3지구)_토공(4지구)_토공-B" xfId="2609" xr:uid="{00000000-0005-0000-0000-0000F30A0000}"/>
    <cellStyle name="_토공_금산제수량(전체최종)_토공(4지구)_토공(4지구)_토공(3지구)_토공-B" xfId="2611" xr:uid="{00000000-0005-0000-0000-0000F50A0000}"/>
    <cellStyle name="_토공_금산제수량(전체최종)_토공(4지구)_토공(4지구)_토공(4지구)" xfId="2613" xr:uid="{00000000-0005-0000-0000-0000F70A0000}"/>
    <cellStyle name="_토공_금산제수량(전체최종)_토공(4지구)_토공(4지구)_토공(4지구)_01토공" xfId="2614" xr:uid="{00000000-0005-0000-0000-0000F80A0000}"/>
    <cellStyle name="_토공_금산제수량(전체최종)_토공(4지구)_토공(4지구)_토공(4지구)_01토공(A-)" xfId="2615" xr:uid="{00000000-0005-0000-0000-0000F90A0000}"/>
    <cellStyle name="_토공_금산제수량(전체최종)_토공(4지구)_토공(4지구)_토공(4지구)_G-계산토공(관로)" xfId="2618" xr:uid="{00000000-0005-0000-0000-0000FC0A0000}"/>
    <cellStyle name="_토공_금산제수량(전체최종)_토공(4지구)_토공(4지구)_토공(4지구)_관로공-B" xfId="2616" xr:uid="{00000000-0005-0000-0000-0000FA0A0000}"/>
    <cellStyle name="_토공_금산제수량(전체최종)_토공(4지구)_토공(4지구)_토공(4지구)_토공-B" xfId="2617" xr:uid="{00000000-0005-0000-0000-0000FB0A0000}"/>
    <cellStyle name="_토공_금산제수량(전체최종)_토공(4지구)_토공(4지구)_토공-B" xfId="2619" xr:uid="{00000000-0005-0000-0000-0000FD0A0000}"/>
    <cellStyle name="_토공_금산제수량(전체최종)_토공(4지구)_토공-B" xfId="2621" xr:uid="{00000000-0005-0000-0000-0000FF0A0000}"/>
    <cellStyle name="_토공_금산제수량(전체최종)_토공-B" xfId="2623" xr:uid="{00000000-0005-0000-0000-0000010B0000}"/>
    <cellStyle name="_토공_토공(3지구)" xfId="2625" xr:uid="{00000000-0005-0000-0000-0000030B0000}"/>
    <cellStyle name="_토공_토공(3지구)_01토공" xfId="2626" xr:uid="{00000000-0005-0000-0000-0000040B0000}"/>
    <cellStyle name="_토공_토공(3지구)_01토공(A-)" xfId="2627" xr:uid="{00000000-0005-0000-0000-0000050B0000}"/>
    <cellStyle name="_토공_토공(3지구)_G-계산토공(관로)" xfId="2642" xr:uid="{00000000-0005-0000-0000-0000140B0000}"/>
    <cellStyle name="_토공_토공(3지구)_관로공-B" xfId="2628" xr:uid="{00000000-0005-0000-0000-0000060B0000}"/>
    <cellStyle name="_토공_토공(3지구)_토공(4지구)" xfId="2629" xr:uid="{00000000-0005-0000-0000-0000070B0000}"/>
    <cellStyle name="_토공_토공(3지구)_토공(4지구)_01토공" xfId="2630" xr:uid="{00000000-0005-0000-0000-0000080B0000}"/>
    <cellStyle name="_토공_토공(3지구)_토공(4지구)_01토공(A-)" xfId="2631" xr:uid="{00000000-0005-0000-0000-0000090B0000}"/>
    <cellStyle name="_토공_토공(3지구)_토공(4지구)_G-계산토공(관로)" xfId="2640" xr:uid="{00000000-0005-0000-0000-0000120B0000}"/>
    <cellStyle name="_토공_토공(3지구)_토공(4지구)_관로공-B" xfId="2632" xr:uid="{00000000-0005-0000-0000-00000A0B0000}"/>
    <cellStyle name="_토공_토공(3지구)_토공(4지구)_토공(4지구)" xfId="2633" xr:uid="{00000000-0005-0000-0000-00000B0B0000}"/>
    <cellStyle name="_토공_토공(3지구)_토공(4지구)_토공(4지구)_01토공" xfId="2634" xr:uid="{00000000-0005-0000-0000-00000C0B0000}"/>
    <cellStyle name="_토공_토공(3지구)_토공(4지구)_토공(4지구)_01토공(A-)" xfId="2635" xr:uid="{00000000-0005-0000-0000-00000D0B0000}"/>
    <cellStyle name="_토공_토공(3지구)_토공(4지구)_토공(4지구)_G-계산토공(관로)" xfId="2638" xr:uid="{00000000-0005-0000-0000-0000100B0000}"/>
    <cellStyle name="_토공_토공(3지구)_토공(4지구)_토공(4지구)_관로공-B" xfId="2636" xr:uid="{00000000-0005-0000-0000-00000E0B0000}"/>
    <cellStyle name="_토공_토공(3지구)_토공(4지구)_토공(4지구)_토공-B" xfId="2637" xr:uid="{00000000-0005-0000-0000-00000F0B0000}"/>
    <cellStyle name="_토공_토공(3지구)_토공(4지구)_토공-B" xfId="2639" xr:uid="{00000000-0005-0000-0000-0000110B0000}"/>
    <cellStyle name="_토공_토공(3지구)_토공-B" xfId="2641" xr:uid="{00000000-0005-0000-0000-0000130B0000}"/>
    <cellStyle name="_토공_토공(4지구)" xfId="2643" xr:uid="{00000000-0005-0000-0000-0000150B0000}"/>
    <cellStyle name="_토공_토공(4지구)_01토공" xfId="2644" xr:uid="{00000000-0005-0000-0000-0000160B0000}"/>
    <cellStyle name="_토공_토공(4지구)_01토공(A-)" xfId="2645" xr:uid="{00000000-0005-0000-0000-0000170B0000}"/>
    <cellStyle name="_토공_토공(4지구)_G-계산토공(관로)" xfId="2678" xr:uid="{00000000-0005-0000-0000-0000380B0000}"/>
    <cellStyle name="_토공_토공(4지구)_관로공-B" xfId="2646" xr:uid="{00000000-0005-0000-0000-0000180B0000}"/>
    <cellStyle name="_토공_토공(4지구)_토공(4지구)" xfId="2647" xr:uid="{00000000-0005-0000-0000-0000190B0000}"/>
    <cellStyle name="_토공_토공(4지구)_토공(4지구)_01토공" xfId="2648" xr:uid="{00000000-0005-0000-0000-00001A0B0000}"/>
    <cellStyle name="_토공_토공(4지구)_토공(4지구)_01토공(A-)" xfId="2649" xr:uid="{00000000-0005-0000-0000-00001B0B0000}"/>
    <cellStyle name="_토공_토공(4지구)_토공(4지구)_G-계산토공(관로)" xfId="2676" xr:uid="{00000000-0005-0000-0000-0000360B0000}"/>
    <cellStyle name="_토공_토공(4지구)_토공(4지구)_관로공-B" xfId="2650" xr:uid="{00000000-0005-0000-0000-00001C0B0000}"/>
    <cellStyle name="_토공_토공(4지구)_토공(4지구)_토공(3지구)" xfId="2651" xr:uid="{00000000-0005-0000-0000-00001D0B0000}"/>
    <cellStyle name="_토공_토공(4지구)_토공(4지구)_토공(3지구)_01토공" xfId="2652" xr:uid="{00000000-0005-0000-0000-00001E0B0000}"/>
    <cellStyle name="_토공_토공(4지구)_토공(4지구)_토공(3지구)_01토공(A-)" xfId="2653" xr:uid="{00000000-0005-0000-0000-00001F0B0000}"/>
    <cellStyle name="_토공_토공(4지구)_토공(4지구)_토공(3지구)_G-계산토공(관로)" xfId="2668" xr:uid="{00000000-0005-0000-0000-00002E0B0000}"/>
    <cellStyle name="_토공_토공(4지구)_토공(4지구)_토공(3지구)_관로공-B" xfId="2654" xr:uid="{00000000-0005-0000-0000-0000200B0000}"/>
    <cellStyle name="_토공_토공(4지구)_토공(4지구)_토공(3지구)_토공(4지구)" xfId="2655" xr:uid="{00000000-0005-0000-0000-0000210B0000}"/>
    <cellStyle name="_토공_토공(4지구)_토공(4지구)_토공(3지구)_토공(4지구)_01토공" xfId="2656" xr:uid="{00000000-0005-0000-0000-0000220B0000}"/>
    <cellStyle name="_토공_토공(4지구)_토공(4지구)_토공(3지구)_토공(4지구)_01토공(A-)" xfId="2657" xr:uid="{00000000-0005-0000-0000-0000230B0000}"/>
    <cellStyle name="_토공_토공(4지구)_토공(4지구)_토공(3지구)_토공(4지구)_G-계산토공(관로)" xfId="2666" xr:uid="{00000000-0005-0000-0000-00002C0B0000}"/>
    <cellStyle name="_토공_토공(4지구)_토공(4지구)_토공(3지구)_토공(4지구)_관로공-B" xfId="2658" xr:uid="{00000000-0005-0000-0000-0000240B0000}"/>
    <cellStyle name="_토공_토공(4지구)_토공(4지구)_토공(3지구)_토공(4지구)_토공(4지구)" xfId="2659" xr:uid="{00000000-0005-0000-0000-0000250B0000}"/>
    <cellStyle name="_토공_토공(4지구)_토공(4지구)_토공(3지구)_토공(4지구)_토공(4지구)_01토공" xfId="2660" xr:uid="{00000000-0005-0000-0000-0000260B0000}"/>
    <cellStyle name="_토공_토공(4지구)_토공(4지구)_토공(3지구)_토공(4지구)_토공(4지구)_01토공(A-)" xfId="2661" xr:uid="{00000000-0005-0000-0000-0000270B0000}"/>
    <cellStyle name="_토공_토공(4지구)_토공(4지구)_토공(3지구)_토공(4지구)_토공(4지구)_G-계산토공(관로)" xfId="2664" xr:uid="{00000000-0005-0000-0000-00002A0B0000}"/>
    <cellStyle name="_토공_토공(4지구)_토공(4지구)_토공(3지구)_토공(4지구)_토공(4지구)_관로공-B" xfId="2662" xr:uid="{00000000-0005-0000-0000-0000280B0000}"/>
    <cellStyle name="_토공_토공(4지구)_토공(4지구)_토공(3지구)_토공(4지구)_토공(4지구)_토공-B" xfId="2663" xr:uid="{00000000-0005-0000-0000-0000290B0000}"/>
    <cellStyle name="_토공_토공(4지구)_토공(4지구)_토공(3지구)_토공(4지구)_토공-B" xfId="2665" xr:uid="{00000000-0005-0000-0000-00002B0B0000}"/>
    <cellStyle name="_토공_토공(4지구)_토공(4지구)_토공(3지구)_토공-B" xfId="2667" xr:uid="{00000000-0005-0000-0000-00002D0B0000}"/>
    <cellStyle name="_토공_토공(4지구)_토공(4지구)_토공(4지구)" xfId="2669" xr:uid="{00000000-0005-0000-0000-00002F0B0000}"/>
    <cellStyle name="_토공_토공(4지구)_토공(4지구)_토공(4지구)_01토공" xfId="2670" xr:uid="{00000000-0005-0000-0000-0000300B0000}"/>
    <cellStyle name="_토공_토공(4지구)_토공(4지구)_토공(4지구)_01토공(A-)" xfId="2671" xr:uid="{00000000-0005-0000-0000-0000310B0000}"/>
    <cellStyle name="_토공_토공(4지구)_토공(4지구)_토공(4지구)_G-계산토공(관로)" xfId="2674" xr:uid="{00000000-0005-0000-0000-0000340B0000}"/>
    <cellStyle name="_토공_토공(4지구)_토공(4지구)_토공(4지구)_관로공-B" xfId="2672" xr:uid="{00000000-0005-0000-0000-0000320B0000}"/>
    <cellStyle name="_토공_토공(4지구)_토공(4지구)_토공(4지구)_토공-B" xfId="2673" xr:uid="{00000000-0005-0000-0000-0000330B0000}"/>
    <cellStyle name="_토공_토공(4지구)_토공(4지구)_토공-B" xfId="2675" xr:uid="{00000000-0005-0000-0000-0000350B0000}"/>
    <cellStyle name="_토공_토공(4지구)_토공-B" xfId="2677" xr:uid="{00000000-0005-0000-0000-0000370B0000}"/>
    <cellStyle name="_토공_토공-B" xfId="2679" xr:uid="{00000000-0005-0000-0000-0000390B0000}"/>
    <cellStyle name="_토공-B" xfId="2681" xr:uid="{00000000-0005-0000-0000-00003B0B0000}"/>
    <cellStyle name="_하도급정산내역서(03.02)" xfId="3651" xr:uid="{00000000-0005-0000-0000-00003C0B0000}"/>
    <cellStyle name="_하도급정산내역서2(03.02)" xfId="3652" xr:uid="{00000000-0005-0000-0000-00003D0B0000}"/>
    <cellStyle name="_한강하류권제2공구도급(일위대가및산근)-수정계약분-최종분5" xfId="3653" xr:uid="{00000000-0005-0000-0000-00003E0B0000}"/>
    <cellStyle name="_한천(1공구)수량산출서" xfId="2682" xr:uid="{00000000-0005-0000-0000-00003F0B0000}"/>
    <cellStyle name="_한천(1공구)수량산출서_01토공" xfId="2683" xr:uid="{00000000-0005-0000-0000-0000400B0000}"/>
    <cellStyle name="_한천(1공구)수량산출서_01토공(A-)" xfId="2684" xr:uid="{00000000-0005-0000-0000-0000410B0000}"/>
    <cellStyle name="_한천(1공구)수량산출서_G-계산토공(관로)" xfId="2741" xr:uid="{00000000-0005-0000-0000-00007A0B0000}"/>
    <cellStyle name="_한천(1공구)수량산출서_관로공-B" xfId="2685" xr:uid="{00000000-0005-0000-0000-0000420B0000}"/>
    <cellStyle name="_한천(1공구)수량산출서_토공(3지구)" xfId="2686" xr:uid="{00000000-0005-0000-0000-0000430B0000}"/>
    <cellStyle name="_한천(1공구)수량산출서_토공(3지구)_01토공" xfId="2687" xr:uid="{00000000-0005-0000-0000-0000440B0000}"/>
    <cellStyle name="_한천(1공구)수량산출서_토공(3지구)_01토공(A-)" xfId="2688" xr:uid="{00000000-0005-0000-0000-0000450B0000}"/>
    <cellStyle name="_한천(1공구)수량산출서_토공(3지구)_G-계산토공(관로)" xfId="2703" xr:uid="{00000000-0005-0000-0000-0000540B0000}"/>
    <cellStyle name="_한천(1공구)수량산출서_토공(3지구)_관로공-B" xfId="2689" xr:uid="{00000000-0005-0000-0000-0000460B0000}"/>
    <cellStyle name="_한천(1공구)수량산출서_토공(3지구)_토공(4지구)" xfId="2690" xr:uid="{00000000-0005-0000-0000-0000470B0000}"/>
    <cellStyle name="_한천(1공구)수량산출서_토공(3지구)_토공(4지구)_01토공" xfId="2691" xr:uid="{00000000-0005-0000-0000-0000480B0000}"/>
    <cellStyle name="_한천(1공구)수량산출서_토공(3지구)_토공(4지구)_01토공(A-)" xfId="2692" xr:uid="{00000000-0005-0000-0000-0000490B0000}"/>
    <cellStyle name="_한천(1공구)수량산출서_토공(3지구)_토공(4지구)_G-계산토공(관로)" xfId="2701" xr:uid="{00000000-0005-0000-0000-0000520B0000}"/>
    <cellStyle name="_한천(1공구)수량산출서_토공(3지구)_토공(4지구)_관로공-B" xfId="2693" xr:uid="{00000000-0005-0000-0000-00004A0B0000}"/>
    <cellStyle name="_한천(1공구)수량산출서_토공(3지구)_토공(4지구)_토공(4지구)" xfId="2694" xr:uid="{00000000-0005-0000-0000-00004B0B0000}"/>
    <cellStyle name="_한천(1공구)수량산출서_토공(3지구)_토공(4지구)_토공(4지구)_01토공" xfId="2695" xr:uid="{00000000-0005-0000-0000-00004C0B0000}"/>
    <cellStyle name="_한천(1공구)수량산출서_토공(3지구)_토공(4지구)_토공(4지구)_01토공(A-)" xfId="2696" xr:uid="{00000000-0005-0000-0000-00004D0B0000}"/>
    <cellStyle name="_한천(1공구)수량산출서_토공(3지구)_토공(4지구)_토공(4지구)_G-계산토공(관로)" xfId="2699" xr:uid="{00000000-0005-0000-0000-0000500B0000}"/>
    <cellStyle name="_한천(1공구)수량산출서_토공(3지구)_토공(4지구)_토공(4지구)_관로공-B" xfId="2697" xr:uid="{00000000-0005-0000-0000-00004E0B0000}"/>
    <cellStyle name="_한천(1공구)수량산출서_토공(3지구)_토공(4지구)_토공(4지구)_토공-B" xfId="2698" xr:uid="{00000000-0005-0000-0000-00004F0B0000}"/>
    <cellStyle name="_한천(1공구)수량산출서_토공(3지구)_토공(4지구)_토공-B" xfId="2700" xr:uid="{00000000-0005-0000-0000-0000510B0000}"/>
    <cellStyle name="_한천(1공구)수량산출서_토공(3지구)_토공-B" xfId="2702" xr:uid="{00000000-0005-0000-0000-0000530B0000}"/>
    <cellStyle name="_한천(1공구)수량산출서_토공(4지구)" xfId="2704" xr:uid="{00000000-0005-0000-0000-0000550B0000}"/>
    <cellStyle name="_한천(1공구)수량산출서_토공(4지구)_01토공" xfId="2705" xr:uid="{00000000-0005-0000-0000-0000560B0000}"/>
    <cellStyle name="_한천(1공구)수량산출서_토공(4지구)_01토공(A-)" xfId="2706" xr:uid="{00000000-0005-0000-0000-0000570B0000}"/>
    <cellStyle name="_한천(1공구)수량산출서_토공(4지구)_G-계산토공(관로)" xfId="2739" xr:uid="{00000000-0005-0000-0000-0000780B0000}"/>
    <cellStyle name="_한천(1공구)수량산출서_토공(4지구)_관로공-B" xfId="2707" xr:uid="{00000000-0005-0000-0000-0000580B0000}"/>
    <cellStyle name="_한천(1공구)수량산출서_토공(4지구)_토공(4지구)" xfId="2708" xr:uid="{00000000-0005-0000-0000-0000590B0000}"/>
    <cellStyle name="_한천(1공구)수량산출서_토공(4지구)_토공(4지구)_01토공" xfId="2709" xr:uid="{00000000-0005-0000-0000-00005A0B0000}"/>
    <cellStyle name="_한천(1공구)수량산출서_토공(4지구)_토공(4지구)_01토공(A-)" xfId="2710" xr:uid="{00000000-0005-0000-0000-00005B0B0000}"/>
    <cellStyle name="_한천(1공구)수량산출서_토공(4지구)_토공(4지구)_G-계산토공(관로)" xfId="2737" xr:uid="{00000000-0005-0000-0000-0000760B0000}"/>
    <cellStyle name="_한천(1공구)수량산출서_토공(4지구)_토공(4지구)_관로공-B" xfId="2711" xr:uid="{00000000-0005-0000-0000-00005C0B0000}"/>
    <cellStyle name="_한천(1공구)수량산출서_토공(4지구)_토공(4지구)_토공(3지구)" xfId="2712" xr:uid="{00000000-0005-0000-0000-00005D0B0000}"/>
    <cellStyle name="_한천(1공구)수량산출서_토공(4지구)_토공(4지구)_토공(3지구)_01토공" xfId="2713" xr:uid="{00000000-0005-0000-0000-00005E0B0000}"/>
    <cellStyle name="_한천(1공구)수량산출서_토공(4지구)_토공(4지구)_토공(3지구)_01토공(A-)" xfId="2714" xr:uid="{00000000-0005-0000-0000-00005F0B0000}"/>
    <cellStyle name="_한천(1공구)수량산출서_토공(4지구)_토공(4지구)_토공(3지구)_G-계산토공(관로)" xfId="2729" xr:uid="{00000000-0005-0000-0000-00006E0B0000}"/>
    <cellStyle name="_한천(1공구)수량산출서_토공(4지구)_토공(4지구)_토공(3지구)_관로공-B" xfId="2715" xr:uid="{00000000-0005-0000-0000-0000600B0000}"/>
    <cellStyle name="_한천(1공구)수량산출서_토공(4지구)_토공(4지구)_토공(3지구)_토공(4지구)" xfId="2716" xr:uid="{00000000-0005-0000-0000-0000610B0000}"/>
    <cellStyle name="_한천(1공구)수량산출서_토공(4지구)_토공(4지구)_토공(3지구)_토공(4지구)_01토공" xfId="2717" xr:uid="{00000000-0005-0000-0000-0000620B0000}"/>
    <cellStyle name="_한천(1공구)수량산출서_토공(4지구)_토공(4지구)_토공(3지구)_토공(4지구)_01토공(A-)" xfId="2718" xr:uid="{00000000-0005-0000-0000-0000630B0000}"/>
    <cellStyle name="_한천(1공구)수량산출서_토공(4지구)_토공(4지구)_토공(3지구)_토공(4지구)_G-계산토공(관로)" xfId="2727" xr:uid="{00000000-0005-0000-0000-00006C0B0000}"/>
    <cellStyle name="_한천(1공구)수량산출서_토공(4지구)_토공(4지구)_토공(3지구)_토공(4지구)_관로공-B" xfId="2719" xr:uid="{00000000-0005-0000-0000-0000640B0000}"/>
    <cellStyle name="_한천(1공구)수량산출서_토공(4지구)_토공(4지구)_토공(3지구)_토공(4지구)_토공(4지구)" xfId="2720" xr:uid="{00000000-0005-0000-0000-0000650B0000}"/>
    <cellStyle name="_한천(1공구)수량산출서_토공(4지구)_토공(4지구)_토공(3지구)_토공(4지구)_토공(4지구)_01토공" xfId="2721" xr:uid="{00000000-0005-0000-0000-0000660B0000}"/>
    <cellStyle name="_한천(1공구)수량산출서_토공(4지구)_토공(4지구)_토공(3지구)_토공(4지구)_토공(4지구)_01토공(A-)" xfId="2722" xr:uid="{00000000-0005-0000-0000-0000670B0000}"/>
    <cellStyle name="_한천(1공구)수량산출서_토공(4지구)_토공(4지구)_토공(3지구)_토공(4지구)_토공(4지구)_G-계산토공(관로)" xfId="2725" xr:uid="{00000000-0005-0000-0000-00006A0B0000}"/>
    <cellStyle name="_한천(1공구)수량산출서_토공(4지구)_토공(4지구)_토공(3지구)_토공(4지구)_토공(4지구)_관로공-B" xfId="2723" xr:uid="{00000000-0005-0000-0000-0000680B0000}"/>
    <cellStyle name="_한천(1공구)수량산출서_토공(4지구)_토공(4지구)_토공(3지구)_토공(4지구)_토공(4지구)_토공-B" xfId="2724" xr:uid="{00000000-0005-0000-0000-0000690B0000}"/>
    <cellStyle name="_한천(1공구)수량산출서_토공(4지구)_토공(4지구)_토공(3지구)_토공(4지구)_토공-B" xfId="2726" xr:uid="{00000000-0005-0000-0000-00006B0B0000}"/>
    <cellStyle name="_한천(1공구)수량산출서_토공(4지구)_토공(4지구)_토공(3지구)_토공-B" xfId="2728" xr:uid="{00000000-0005-0000-0000-00006D0B0000}"/>
    <cellStyle name="_한천(1공구)수량산출서_토공(4지구)_토공(4지구)_토공(4지구)" xfId="2730" xr:uid="{00000000-0005-0000-0000-00006F0B0000}"/>
    <cellStyle name="_한천(1공구)수량산출서_토공(4지구)_토공(4지구)_토공(4지구)_01토공" xfId="2731" xr:uid="{00000000-0005-0000-0000-0000700B0000}"/>
    <cellStyle name="_한천(1공구)수량산출서_토공(4지구)_토공(4지구)_토공(4지구)_01토공(A-)" xfId="2732" xr:uid="{00000000-0005-0000-0000-0000710B0000}"/>
    <cellStyle name="_한천(1공구)수량산출서_토공(4지구)_토공(4지구)_토공(4지구)_G-계산토공(관로)" xfId="2735" xr:uid="{00000000-0005-0000-0000-0000740B0000}"/>
    <cellStyle name="_한천(1공구)수량산출서_토공(4지구)_토공(4지구)_토공(4지구)_관로공-B" xfId="2733" xr:uid="{00000000-0005-0000-0000-0000720B0000}"/>
    <cellStyle name="_한천(1공구)수량산출서_토공(4지구)_토공(4지구)_토공(4지구)_토공-B" xfId="2734" xr:uid="{00000000-0005-0000-0000-0000730B0000}"/>
    <cellStyle name="_한천(1공구)수량산출서_토공(4지구)_토공(4지구)_토공-B" xfId="2736" xr:uid="{00000000-0005-0000-0000-0000750B0000}"/>
    <cellStyle name="_한천(1공구)수량산출서_토공(4지구)_토공-B" xfId="2738" xr:uid="{00000000-0005-0000-0000-0000770B0000}"/>
    <cellStyle name="_한천(1공구)수량산출서_토공-B" xfId="2740" xr:uid="{00000000-0005-0000-0000-0000790B0000}"/>
    <cellStyle name="_합의서" xfId="2742" xr:uid="{00000000-0005-0000-0000-00007B0B0000}"/>
    <cellStyle name="_합의서_V. 단위수량" xfId="2752" xr:uid="{00000000-0005-0000-0000-0000850B0000}"/>
    <cellStyle name="_합의서_V.단위수량" xfId="2753" xr:uid="{00000000-0005-0000-0000-0000860B0000}"/>
    <cellStyle name="_합의서_선정안(삼산)" xfId="2743" xr:uid="{00000000-0005-0000-0000-00007C0B0000}"/>
    <cellStyle name="_합의서_선정안(삼산)_V. 단위수량" xfId="2744" xr:uid="{00000000-0005-0000-0000-00007D0B0000}"/>
    <cellStyle name="_합의서_선정안(삼산)_V.단위수량" xfId="2745" xr:uid="{00000000-0005-0000-0000-00007E0B0000}"/>
    <cellStyle name="_합의서_추풍령" xfId="2746" xr:uid="{00000000-0005-0000-0000-00007F0B0000}"/>
    <cellStyle name="_합의서_추풍령_V. 단위수량" xfId="2747" xr:uid="{00000000-0005-0000-0000-0000800B0000}"/>
    <cellStyle name="_합의서_추풍령_V.단위수량" xfId="2748" xr:uid="{00000000-0005-0000-0000-0000810B0000}"/>
    <cellStyle name="_합의서_추풍령-1" xfId="2749" xr:uid="{00000000-0005-0000-0000-0000820B0000}"/>
    <cellStyle name="_합의서_추풍령-1_V. 단위수량" xfId="2750" xr:uid="{00000000-0005-0000-0000-0000830B0000}"/>
    <cellStyle name="_합의서_추풍령-1_V.단위수량" xfId="2751" xr:uid="{00000000-0005-0000-0000-0000840B0000}"/>
    <cellStyle name="_형산강수량" xfId="2754" xr:uid="{00000000-0005-0000-0000-0000870B0000}"/>
    <cellStyle name="_호안블럭" xfId="2755" xr:uid="{00000000-0005-0000-0000-0000880B0000}"/>
    <cellStyle name="_호안블럭_01토공" xfId="2756" xr:uid="{00000000-0005-0000-0000-0000890B0000}"/>
    <cellStyle name="_호안블럭_01토공(A-)" xfId="2757" xr:uid="{00000000-0005-0000-0000-00008A0B0000}"/>
    <cellStyle name="_호안블럭_G-계산토공(관로)" xfId="2814" xr:uid="{00000000-0005-0000-0000-0000C30B0000}"/>
    <cellStyle name="_호안블럭_관로공-B" xfId="2758" xr:uid="{00000000-0005-0000-0000-00008B0B0000}"/>
    <cellStyle name="_호안블럭_토공(3지구)" xfId="2759" xr:uid="{00000000-0005-0000-0000-00008C0B0000}"/>
    <cellStyle name="_호안블럭_토공(3지구)_01토공" xfId="2760" xr:uid="{00000000-0005-0000-0000-00008D0B0000}"/>
    <cellStyle name="_호안블럭_토공(3지구)_01토공(A-)" xfId="2761" xr:uid="{00000000-0005-0000-0000-00008E0B0000}"/>
    <cellStyle name="_호안블럭_토공(3지구)_G-계산토공(관로)" xfId="2776" xr:uid="{00000000-0005-0000-0000-00009D0B0000}"/>
    <cellStyle name="_호안블럭_토공(3지구)_관로공-B" xfId="2762" xr:uid="{00000000-0005-0000-0000-00008F0B0000}"/>
    <cellStyle name="_호안블럭_토공(3지구)_토공(4지구)" xfId="2763" xr:uid="{00000000-0005-0000-0000-0000900B0000}"/>
    <cellStyle name="_호안블럭_토공(3지구)_토공(4지구)_01토공" xfId="2764" xr:uid="{00000000-0005-0000-0000-0000910B0000}"/>
    <cellStyle name="_호안블럭_토공(3지구)_토공(4지구)_01토공(A-)" xfId="2765" xr:uid="{00000000-0005-0000-0000-0000920B0000}"/>
    <cellStyle name="_호안블럭_토공(3지구)_토공(4지구)_G-계산토공(관로)" xfId="2774" xr:uid="{00000000-0005-0000-0000-00009B0B0000}"/>
    <cellStyle name="_호안블럭_토공(3지구)_토공(4지구)_관로공-B" xfId="2766" xr:uid="{00000000-0005-0000-0000-0000930B0000}"/>
    <cellStyle name="_호안블럭_토공(3지구)_토공(4지구)_토공(4지구)" xfId="2767" xr:uid="{00000000-0005-0000-0000-0000940B0000}"/>
    <cellStyle name="_호안블럭_토공(3지구)_토공(4지구)_토공(4지구)_01토공" xfId="2768" xr:uid="{00000000-0005-0000-0000-0000950B0000}"/>
    <cellStyle name="_호안블럭_토공(3지구)_토공(4지구)_토공(4지구)_01토공(A-)" xfId="2769" xr:uid="{00000000-0005-0000-0000-0000960B0000}"/>
    <cellStyle name="_호안블럭_토공(3지구)_토공(4지구)_토공(4지구)_G-계산토공(관로)" xfId="2772" xr:uid="{00000000-0005-0000-0000-0000990B0000}"/>
    <cellStyle name="_호안블럭_토공(3지구)_토공(4지구)_토공(4지구)_관로공-B" xfId="2770" xr:uid="{00000000-0005-0000-0000-0000970B0000}"/>
    <cellStyle name="_호안블럭_토공(3지구)_토공(4지구)_토공(4지구)_토공-B" xfId="2771" xr:uid="{00000000-0005-0000-0000-0000980B0000}"/>
    <cellStyle name="_호안블럭_토공(3지구)_토공(4지구)_토공-B" xfId="2773" xr:uid="{00000000-0005-0000-0000-00009A0B0000}"/>
    <cellStyle name="_호안블럭_토공(3지구)_토공-B" xfId="2775" xr:uid="{00000000-0005-0000-0000-00009C0B0000}"/>
    <cellStyle name="_호안블럭_토공(4지구)" xfId="2777" xr:uid="{00000000-0005-0000-0000-00009E0B0000}"/>
    <cellStyle name="_호안블럭_토공(4지구)_01토공" xfId="2778" xr:uid="{00000000-0005-0000-0000-00009F0B0000}"/>
    <cellStyle name="_호안블럭_토공(4지구)_01토공(A-)" xfId="2779" xr:uid="{00000000-0005-0000-0000-0000A00B0000}"/>
    <cellStyle name="_호안블럭_토공(4지구)_G-계산토공(관로)" xfId="2812" xr:uid="{00000000-0005-0000-0000-0000C10B0000}"/>
    <cellStyle name="_호안블럭_토공(4지구)_관로공-B" xfId="2780" xr:uid="{00000000-0005-0000-0000-0000A10B0000}"/>
    <cellStyle name="_호안블럭_토공(4지구)_토공(4지구)" xfId="2781" xr:uid="{00000000-0005-0000-0000-0000A20B0000}"/>
    <cellStyle name="_호안블럭_토공(4지구)_토공(4지구)_01토공" xfId="2782" xr:uid="{00000000-0005-0000-0000-0000A30B0000}"/>
    <cellStyle name="_호안블럭_토공(4지구)_토공(4지구)_01토공(A-)" xfId="2783" xr:uid="{00000000-0005-0000-0000-0000A40B0000}"/>
    <cellStyle name="_호안블럭_토공(4지구)_토공(4지구)_G-계산토공(관로)" xfId="2810" xr:uid="{00000000-0005-0000-0000-0000BF0B0000}"/>
    <cellStyle name="_호안블럭_토공(4지구)_토공(4지구)_관로공-B" xfId="2784" xr:uid="{00000000-0005-0000-0000-0000A50B0000}"/>
    <cellStyle name="_호안블럭_토공(4지구)_토공(4지구)_토공(3지구)" xfId="2785" xr:uid="{00000000-0005-0000-0000-0000A60B0000}"/>
    <cellStyle name="_호안블럭_토공(4지구)_토공(4지구)_토공(3지구)_01토공" xfId="2786" xr:uid="{00000000-0005-0000-0000-0000A70B0000}"/>
    <cellStyle name="_호안블럭_토공(4지구)_토공(4지구)_토공(3지구)_01토공(A-)" xfId="2787" xr:uid="{00000000-0005-0000-0000-0000A80B0000}"/>
    <cellStyle name="_호안블럭_토공(4지구)_토공(4지구)_토공(3지구)_G-계산토공(관로)" xfId="2802" xr:uid="{00000000-0005-0000-0000-0000B70B0000}"/>
    <cellStyle name="_호안블럭_토공(4지구)_토공(4지구)_토공(3지구)_관로공-B" xfId="2788" xr:uid="{00000000-0005-0000-0000-0000A90B0000}"/>
    <cellStyle name="_호안블럭_토공(4지구)_토공(4지구)_토공(3지구)_토공(4지구)" xfId="2789" xr:uid="{00000000-0005-0000-0000-0000AA0B0000}"/>
    <cellStyle name="_호안블럭_토공(4지구)_토공(4지구)_토공(3지구)_토공(4지구)_01토공" xfId="2790" xr:uid="{00000000-0005-0000-0000-0000AB0B0000}"/>
    <cellStyle name="_호안블럭_토공(4지구)_토공(4지구)_토공(3지구)_토공(4지구)_01토공(A-)" xfId="2791" xr:uid="{00000000-0005-0000-0000-0000AC0B0000}"/>
    <cellStyle name="_호안블럭_토공(4지구)_토공(4지구)_토공(3지구)_토공(4지구)_G-계산토공(관로)" xfId="2800" xr:uid="{00000000-0005-0000-0000-0000B50B0000}"/>
    <cellStyle name="_호안블럭_토공(4지구)_토공(4지구)_토공(3지구)_토공(4지구)_관로공-B" xfId="2792" xr:uid="{00000000-0005-0000-0000-0000AD0B0000}"/>
    <cellStyle name="_호안블럭_토공(4지구)_토공(4지구)_토공(3지구)_토공(4지구)_토공(4지구)" xfId="2793" xr:uid="{00000000-0005-0000-0000-0000AE0B0000}"/>
    <cellStyle name="_호안블럭_토공(4지구)_토공(4지구)_토공(3지구)_토공(4지구)_토공(4지구)_01토공" xfId="2794" xr:uid="{00000000-0005-0000-0000-0000AF0B0000}"/>
    <cellStyle name="_호안블럭_토공(4지구)_토공(4지구)_토공(3지구)_토공(4지구)_토공(4지구)_01토공(A-)" xfId="2795" xr:uid="{00000000-0005-0000-0000-0000B00B0000}"/>
    <cellStyle name="_호안블럭_토공(4지구)_토공(4지구)_토공(3지구)_토공(4지구)_토공(4지구)_G-계산토공(관로)" xfId="2798" xr:uid="{00000000-0005-0000-0000-0000B30B0000}"/>
    <cellStyle name="_호안블럭_토공(4지구)_토공(4지구)_토공(3지구)_토공(4지구)_토공(4지구)_관로공-B" xfId="2796" xr:uid="{00000000-0005-0000-0000-0000B10B0000}"/>
    <cellStyle name="_호안블럭_토공(4지구)_토공(4지구)_토공(3지구)_토공(4지구)_토공(4지구)_토공-B" xfId="2797" xr:uid="{00000000-0005-0000-0000-0000B20B0000}"/>
    <cellStyle name="_호안블럭_토공(4지구)_토공(4지구)_토공(3지구)_토공(4지구)_토공-B" xfId="2799" xr:uid="{00000000-0005-0000-0000-0000B40B0000}"/>
    <cellStyle name="_호안블럭_토공(4지구)_토공(4지구)_토공(3지구)_토공-B" xfId="2801" xr:uid="{00000000-0005-0000-0000-0000B60B0000}"/>
    <cellStyle name="_호안블럭_토공(4지구)_토공(4지구)_토공(4지구)" xfId="2803" xr:uid="{00000000-0005-0000-0000-0000B80B0000}"/>
    <cellStyle name="_호안블럭_토공(4지구)_토공(4지구)_토공(4지구)_01토공" xfId="2804" xr:uid="{00000000-0005-0000-0000-0000B90B0000}"/>
    <cellStyle name="_호안블럭_토공(4지구)_토공(4지구)_토공(4지구)_01토공(A-)" xfId="2805" xr:uid="{00000000-0005-0000-0000-0000BA0B0000}"/>
    <cellStyle name="_호안블럭_토공(4지구)_토공(4지구)_토공(4지구)_G-계산토공(관로)" xfId="2808" xr:uid="{00000000-0005-0000-0000-0000BD0B0000}"/>
    <cellStyle name="_호안블럭_토공(4지구)_토공(4지구)_토공(4지구)_관로공-B" xfId="2806" xr:uid="{00000000-0005-0000-0000-0000BB0B0000}"/>
    <cellStyle name="_호안블럭_토공(4지구)_토공(4지구)_토공(4지구)_토공-B" xfId="2807" xr:uid="{00000000-0005-0000-0000-0000BC0B0000}"/>
    <cellStyle name="_호안블럭_토공(4지구)_토공(4지구)_토공-B" xfId="2809" xr:uid="{00000000-0005-0000-0000-0000BE0B0000}"/>
    <cellStyle name="_호안블럭_토공(4지구)_토공-B" xfId="2811" xr:uid="{00000000-0005-0000-0000-0000C00B0000}"/>
    <cellStyle name="_호안블럭_토공-B" xfId="2813" xr:uid="{00000000-0005-0000-0000-0000C20B0000}"/>
    <cellStyle name="_횡배수관" xfId="2815" xr:uid="{00000000-0005-0000-0000-0000C40B0000}"/>
    <cellStyle name="_횡배수관_01토공" xfId="2816" xr:uid="{00000000-0005-0000-0000-0000C50B0000}"/>
    <cellStyle name="_횡배수관_01토공(A-)" xfId="2817" xr:uid="{00000000-0005-0000-0000-0000C60B0000}"/>
    <cellStyle name="_횡배수관_G-계산토공(관로)" xfId="2934" xr:uid="{00000000-0005-0000-0000-00003B0C0000}"/>
    <cellStyle name="_횡배수관_관로공-B" xfId="2818" xr:uid="{00000000-0005-0000-0000-0000C70B0000}"/>
    <cellStyle name="_횡배수관_금산제수량(전체최종)" xfId="2819" xr:uid="{00000000-0005-0000-0000-0000C80B0000}"/>
    <cellStyle name="_횡배수관_금산제수량(전체최종)_01토공" xfId="2820" xr:uid="{00000000-0005-0000-0000-0000C90B0000}"/>
    <cellStyle name="_횡배수관_금산제수량(전체최종)_01토공(A-)" xfId="2821" xr:uid="{00000000-0005-0000-0000-0000CA0B0000}"/>
    <cellStyle name="_횡배수관_금산제수량(전체최종)_G-계산토공(관로)" xfId="2878" xr:uid="{00000000-0005-0000-0000-0000030C0000}"/>
    <cellStyle name="_횡배수관_금산제수량(전체최종)_관로공-B" xfId="2822" xr:uid="{00000000-0005-0000-0000-0000CB0B0000}"/>
    <cellStyle name="_횡배수관_금산제수량(전체최종)_토공(3지구)" xfId="2823" xr:uid="{00000000-0005-0000-0000-0000CC0B0000}"/>
    <cellStyle name="_횡배수관_금산제수량(전체최종)_토공(3지구)_01토공" xfId="2824" xr:uid="{00000000-0005-0000-0000-0000CD0B0000}"/>
    <cellStyle name="_횡배수관_금산제수량(전체최종)_토공(3지구)_01토공(A-)" xfId="2825" xr:uid="{00000000-0005-0000-0000-0000CE0B0000}"/>
    <cellStyle name="_횡배수관_금산제수량(전체최종)_토공(3지구)_G-계산토공(관로)" xfId="2840" xr:uid="{00000000-0005-0000-0000-0000DD0B0000}"/>
    <cellStyle name="_횡배수관_금산제수량(전체최종)_토공(3지구)_관로공-B" xfId="2826" xr:uid="{00000000-0005-0000-0000-0000CF0B0000}"/>
    <cellStyle name="_횡배수관_금산제수량(전체최종)_토공(3지구)_토공(4지구)" xfId="2827" xr:uid="{00000000-0005-0000-0000-0000D00B0000}"/>
    <cellStyle name="_횡배수관_금산제수량(전체최종)_토공(3지구)_토공(4지구)_01토공" xfId="2828" xr:uid="{00000000-0005-0000-0000-0000D10B0000}"/>
    <cellStyle name="_횡배수관_금산제수량(전체최종)_토공(3지구)_토공(4지구)_01토공(A-)" xfId="2829" xr:uid="{00000000-0005-0000-0000-0000D20B0000}"/>
    <cellStyle name="_횡배수관_금산제수량(전체최종)_토공(3지구)_토공(4지구)_G-계산토공(관로)" xfId="2838" xr:uid="{00000000-0005-0000-0000-0000DB0B0000}"/>
    <cellStyle name="_횡배수관_금산제수량(전체최종)_토공(3지구)_토공(4지구)_관로공-B" xfId="2830" xr:uid="{00000000-0005-0000-0000-0000D30B0000}"/>
    <cellStyle name="_횡배수관_금산제수량(전체최종)_토공(3지구)_토공(4지구)_토공(4지구)" xfId="2831" xr:uid="{00000000-0005-0000-0000-0000D40B0000}"/>
    <cellStyle name="_횡배수관_금산제수량(전체최종)_토공(3지구)_토공(4지구)_토공(4지구)_01토공" xfId="2832" xr:uid="{00000000-0005-0000-0000-0000D50B0000}"/>
    <cellStyle name="_횡배수관_금산제수량(전체최종)_토공(3지구)_토공(4지구)_토공(4지구)_01토공(A-)" xfId="2833" xr:uid="{00000000-0005-0000-0000-0000D60B0000}"/>
    <cellStyle name="_횡배수관_금산제수량(전체최종)_토공(3지구)_토공(4지구)_토공(4지구)_G-계산토공(관로)" xfId="2836" xr:uid="{00000000-0005-0000-0000-0000D90B0000}"/>
    <cellStyle name="_횡배수관_금산제수량(전체최종)_토공(3지구)_토공(4지구)_토공(4지구)_관로공-B" xfId="2834" xr:uid="{00000000-0005-0000-0000-0000D70B0000}"/>
    <cellStyle name="_횡배수관_금산제수량(전체최종)_토공(3지구)_토공(4지구)_토공(4지구)_토공-B" xfId="2835" xr:uid="{00000000-0005-0000-0000-0000D80B0000}"/>
    <cellStyle name="_횡배수관_금산제수량(전체최종)_토공(3지구)_토공(4지구)_토공-B" xfId="2837" xr:uid="{00000000-0005-0000-0000-0000DA0B0000}"/>
    <cellStyle name="_횡배수관_금산제수량(전체최종)_토공(3지구)_토공-B" xfId="2839" xr:uid="{00000000-0005-0000-0000-0000DC0B0000}"/>
    <cellStyle name="_횡배수관_금산제수량(전체최종)_토공(4지구)" xfId="2841" xr:uid="{00000000-0005-0000-0000-0000DE0B0000}"/>
    <cellStyle name="_횡배수관_금산제수량(전체최종)_토공(4지구)_01토공" xfId="2842" xr:uid="{00000000-0005-0000-0000-0000DF0B0000}"/>
    <cellStyle name="_횡배수관_금산제수량(전체최종)_토공(4지구)_01토공(A-)" xfId="2843" xr:uid="{00000000-0005-0000-0000-0000E00B0000}"/>
    <cellStyle name="_횡배수관_금산제수량(전체최종)_토공(4지구)_G-계산토공(관로)" xfId="2876" xr:uid="{00000000-0005-0000-0000-0000010C0000}"/>
    <cellStyle name="_횡배수관_금산제수량(전체최종)_토공(4지구)_관로공-B" xfId="2844" xr:uid="{00000000-0005-0000-0000-0000E10B0000}"/>
    <cellStyle name="_횡배수관_금산제수량(전체최종)_토공(4지구)_토공(4지구)" xfId="2845" xr:uid="{00000000-0005-0000-0000-0000E20B0000}"/>
    <cellStyle name="_횡배수관_금산제수량(전체최종)_토공(4지구)_토공(4지구)_01토공" xfId="2846" xr:uid="{00000000-0005-0000-0000-0000E30B0000}"/>
    <cellStyle name="_횡배수관_금산제수량(전체최종)_토공(4지구)_토공(4지구)_01토공(A-)" xfId="2847" xr:uid="{00000000-0005-0000-0000-0000E40B0000}"/>
    <cellStyle name="_횡배수관_금산제수량(전체최종)_토공(4지구)_토공(4지구)_G-계산토공(관로)" xfId="2874" xr:uid="{00000000-0005-0000-0000-0000FF0B0000}"/>
    <cellStyle name="_횡배수관_금산제수량(전체최종)_토공(4지구)_토공(4지구)_관로공-B" xfId="2848" xr:uid="{00000000-0005-0000-0000-0000E50B0000}"/>
    <cellStyle name="_횡배수관_금산제수량(전체최종)_토공(4지구)_토공(4지구)_토공(3지구)" xfId="2849" xr:uid="{00000000-0005-0000-0000-0000E60B0000}"/>
    <cellStyle name="_횡배수관_금산제수량(전체최종)_토공(4지구)_토공(4지구)_토공(3지구)_01토공" xfId="2850" xr:uid="{00000000-0005-0000-0000-0000E70B0000}"/>
    <cellStyle name="_횡배수관_금산제수량(전체최종)_토공(4지구)_토공(4지구)_토공(3지구)_01토공(A-)" xfId="2851" xr:uid="{00000000-0005-0000-0000-0000E80B0000}"/>
    <cellStyle name="_횡배수관_금산제수량(전체최종)_토공(4지구)_토공(4지구)_토공(3지구)_G-계산토공(관로)" xfId="2866" xr:uid="{00000000-0005-0000-0000-0000F70B0000}"/>
    <cellStyle name="_횡배수관_금산제수량(전체최종)_토공(4지구)_토공(4지구)_토공(3지구)_관로공-B" xfId="2852" xr:uid="{00000000-0005-0000-0000-0000E90B0000}"/>
    <cellStyle name="_횡배수관_금산제수량(전체최종)_토공(4지구)_토공(4지구)_토공(3지구)_토공(4지구)" xfId="2853" xr:uid="{00000000-0005-0000-0000-0000EA0B0000}"/>
    <cellStyle name="_횡배수관_금산제수량(전체최종)_토공(4지구)_토공(4지구)_토공(3지구)_토공(4지구)_01토공" xfId="2854" xr:uid="{00000000-0005-0000-0000-0000EB0B0000}"/>
    <cellStyle name="_횡배수관_금산제수량(전체최종)_토공(4지구)_토공(4지구)_토공(3지구)_토공(4지구)_01토공(A-)" xfId="2855" xr:uid="{00000000-0005-0000-0000-0000EC0B0000}"/>
    <cellStyle name="_횡배수관_금산제수량(전체최종)_토공(4지구)_토공(4지구)_토공(3지구)_토공(4지구)_G-계산토공(관로)" xfId="2864" xr:uid="{00000000-0005-0000-0000-0000F50B0000}"/>
    <cellStyle name="_횡배수관_금산제수량(전체최종)_토공(4지구)_토공(4지구)_토공(3지구)_토공(4지구)_관로공-B" xfId="2856" xr:uid="{00000000-0005-0000-0000-0000ED0B0000}"/>
    <cellStyle name="_횡배수관_금산제수량(전체최종)_토공(4지구)_토공(4지구)_토공(3지구)_토공(4지구)_토공(4지구)" xfId="2857" xr:uid="{00000000-0005-0000-0000-0000EE0B0000}"/>
    <cellStyle name="_횡배수관_금산제수량(전체최종)_토공(4지구)_토공(4지구)_토공(3지구)_토공(4지구)_토공(4지구)_01토공" xfId="2858" xr:uid="{00000000-0005-0000-0000-0000EF0B0000}"/>
    <cellStyle name="_횡배수관_금산제수량(전체최종)_토공(4지구)_토공(4지구)_토공(3지구)_토공(4지구)_토공(4지구)_01토공(A-)" xfId="2859" xr:uid="{00000000-0005-0000-0000-0000F00B0000}"/>
    <cellStyle name="_횡배수관_금산제수량(전체최종)_토공(4지구)_토공(4지구)_토공(3지구)_토공(4지구)_토공(4지구)_G-계산토공(관로)" xfId="2862" xr:uid="{00000000-0005-0000-0000-0000F30B0000}"/>
    <cellStyle name="_횡배수관_금산제수량(전체최종)_토공(4지구)_토공(4지구)_토공(3지구)_토공(4지구)_토공(4지구)_관로공-B" xfId="2860" xr:uid="{00000000-0005-0000-0000-0000F10B0000}"/>
    <cellStyle name="_횡배수관_금산제수량(전체최종)_토공(4지구)_토공(4지구)_토공(3지구)_토공(4지구)_토공(4지구)_토공-B" xfId="2861" xr:uid="{00000000-0005-0000-0000-0000F20B0000}"/>
    <cellStyle name="_횡배수관_금산제수량(전체최종)_토공(4지구)_토공(4지구)_토공(3지구)_토공(4지구)_토공-B" xfId="2863" xr:uid="{00000000-0005-0000-0000-0000F40B0000}"/>
    <cellStyle name="_횡배수관_금산제수량(전체최종)_토공(4지구)_토공(4지구)_토공(3지구)_토공-B" xfId="2865" xr:uid="{00000000-0005-0000-0000-0000F60B0000}"/>
    <cellStyle name="_횡배수관_금산제수량(전체최종)_토공(4지구)_토공(4지구)_토공(4지구)" xfId="2867" xr:uid="{00000000-0005-0000-0000-0000F80B0000}"/>
    <cellStyle name="_횡배수관_금산제수량(전체최종)_토공(4지구)_토공(4지구)_토공(4지구)_01토공" xfId="2868" xr:uid="{00000000-0005-0000-0000-0000F90B0000}"/>
    <cellStyle name="_횡배수관_금산제수량(전체최종)_토공(4지구)_토공(4지구)_토공(4지구)_01토공(A-)" xfId="2869" xr:uid="{00000000-0005-0000-0000-0000FA0B0000}"/>
    <cellStyle name="_횡배수관_금산제수량(전체최종)_토공(4지구)_토공(4지구)_토공(4지구)_G-계산토공(관로)" xfId="2872" xr:uid="{00000000-0005-0000-0000-0000FD0B0000}"/>
    <cellStyle name="_횡배수관_금산제수량(전체최종)_토공(4지구)_토공(4지구)_토공(4지구)_관로공-B" xfId="2870" xr:uid="{00000000-0005-0000-0000-0000FB0B0000}"/>
    <cellStyle name="_횡배수관_금산제수량(전체최종)_토공(4지구)_토공(4지구)_토공(4지구)_토공-B" xfId="2871" xr:uid="{00000000-0005-0000-0000-0000FC0B0000}"/>
    <cellStyle name="_횡배수관_금산제수량(전체최종)_토공(4지구)_토공(4지구)_토공-B" xfId="2873" xr:uid="{00000000-0005-0000-0000-0000FE0B0000}"/>
    <cellStyle name="_횡배수관_금산제수량(전체최종)_토공(4지구)_토공-B" xfId="2875" xr:uid="{00000000-0005-0000-0000-0000000C0000}"/>
    <cellStyle name="_횡배수관_금산제수량(전체최종)_토공-B" xfId="2877" xr:uid="{00000000-0005-0000-0000-0000020C0000}"/>
    <cellStyle name="_횡배수관_토공(3지구)" xfId="2879" xr:uid="{00000000-0005-0000-0000-0000040C0000}"/>
    <cellStyle name="_횡배수관_토공(3지구)_01토공" xfId="2880" xr:uid="{00000000-0005-0000-0000-0000050C0000}"/>
    <cellStyle name="_횡배수관_토공(3지구)_01토공(A-)" xfId="2881" xr:uid="{00000000-0005-0000-0000-0000060C0000}"/>
    <cellStyle name="_횡배수관_토공(3지구)_G-계산토공(관로)" xfId="2896" xr:uid="{00000000-0005-0000-0000-0000150C0000}"/>
    <cellStyle name="_횡배수관_토공(3지구)_관로공-B" xfId="2882" xr:uid="{00000000-0005-0000-0000-0000070C0000}"/>
    <cellStyle name="_횡배수관_토공(3지구)_토공(4지구)" xfId="2883" xr:uid="{00000000-0005-0000-0000-0000080C0000}"/>
    <cellStyle name="_횡배수관_토공(3지구)_토공(4지구)_01토공" xfId="2884" xr:uid="{00000000-0005-0000-0000-0000090C0000}"/>
    <cellStyle name="_횡배수관_토공(3지구)_토공(4지구)_01토공(A-)" xfId="2885" xr:uid="{00000000-0005-0000-0000-00000A0C0000}"/>
    <cellStyle name="_횡배수관_토공(3지구)_토공(4지구)_G-계산토공(관로)" xfId="2894" xr:uid="{00000000-0005-0000-0000-0000130C0000}"/>
    <cellStyle name="_횡배수관_토공(3지구)_토공(4지구)_관로공-B" xfId="2886" xr:uid="{00000000-0005-0000-0000-00000B0C0000}"/>
    <cellStyle name="_횡배수관_토공(3지구)_토공(4지구)_토공(4지구)" xfId="2887" xr:uid="{00000000-0005-0000-0000-00000C0C0000}"/>
    <cellStyle name="_횡배수관_토공(3지구)_토공(4지구)_토공(4지구)_01토공" xfId="2888" xr:uid="{00000000-0005-0000-0000-00000D0C0000}"/>
    <cellStyle name="_횡배수관_토공(3지구)_토공(4지구)_토공(4지구)_01토공(A-)" xfId="2889" xr:uid="{00000000-0005-0000-0000-00000E0C0000}"/>
    <cellStyle name="_횡배수관_토공(3지구)_토공(4지구)_토공(4지구)_G-계산토공(관로)" xfId="2892" xr:uid="{00000000-0005-0000-0000-0000110C0000}"/>
    <cellStyle name="_횡배수관_토공(3지구)_토공(4지구)_토공(4지구)_관로공-B" xfId="2890" xr:uid="{00000000-0005-0000-0000-00000F0C0000}"/>
    <cellStyle name="_횡배수관_토공(3지구)_토공(4지구)_토공(4지구)_토공-B" xfId="2891" xr:uid="{00000000-0005-0000-0000-0000100C0000}"/>
    <cellStyle name="_횡배수관_토공(3지구)_토공(4지구)_토공-B" xfId="2893" xr:uid="{00000000-0005-0000-0000-0000120C0000}"/>
    <cellStyle name="_횡배수관_토공(3지구)_토공-B" xfId="2895" xr:uid="{00000000-0005-0000-0000-0000140C0000}"/>
    <cellStyle name="_횡배수관_토공(4지구)" xfId="2897" xr:uid="{00000000-0005-0000-0000-0000160C0000}"/>
    <cellStyle name="_횡배수관_토공(4지구)_01토공" xfId="2898" xr:uid="{00000000-0005-0000-0000-0000170C0000}"/>
    <cellStyle name="_횡배수관_토공(4지구)_01토공(A-)" xfId="2899" xr:uid="{00000000-0005-0000-0000-0000180C0000}"/>
    <cellStyle name="_횡배수관_토공(4지구)_G-계산토공(관로)" xfId="2932" xr:uid="{00000000-0005-0000-0000-0000390C0000}"/>
    <cellStyle name="_횡배수관_토공(4지구)_관로공-B" xfId="2900" xr:uid="{00000000-0005-0000-0000-0000190C0000}"/>
    <cellStyle name="_횡배수관_토공(4지구)_토공(4지구)" xfId="2901" xr:uid="{00000000-0005-0000-0000-00001A0C0000}"/>
    <cellStyle name="_횡배수관_토공(4지구)_토공(4지구)_01토공" xfId="2902" xr:uid="{00000000-0005-0000-0000-00001B0C0000}"/>
    <cellStyle name="_횡배수관_토공(4지구)_토공(4지구)_01토공(A-)" xfId="2903" xr:uid="{00000000-0005-0000-0000-00001C0C0000}"/>
    <cellStyle name="_횡배수관_토공(4지구)_토공(4지구)_G-계산토공(관로)" xfId="2930" xr:uid="{00000000-0005-0000-0000-0000370C0000}"/>
    <cellStyle name="_횡배수관_토공(4지구)_토공(4지구)_관로공-B" xfId="2904" xr:uid="{00000000-0005-0000-0000-00001D0C0000}"/>
    <cellStyle name="_횡배수관_토공(4지구)_토공(4지구)_토공(3지구)" xfId="2905" xr:uid="{00000000-0005-0000-0000-00001E0C0000}"/>
    <cellStyle name="_횡배수관_토공(4지구)_토공(4지구)_토공(3지구)_01토공" xfId="2906" xr:uid="{00000000-0005-0000-0000-00001F0C0000}"/>
    <cellStyle name="_횡배수관_토공(4지구)_토공(4지구)_토공(3지구)_01토공(A-)" xfId="2907" xr:uid="{00000000-0005-0000-0000-0000200C0000}"/>
    <cellStyle name="_횡배수관_토공(4지구)_토공(4지구)_토공(3지구)_G-계산토공(관로)" xfId="2922" xr:uid="{00000000-0005-0000-0000-00002F0C0000}"/>
    <cellStyle name="_횡배수관_토공(4지구)_토공(4지구)_토공(3지구)_관로공-B" xfId="2908" xr:uid="{00000000-0005-0000-0000-0000210C0000}"/>
    <cellStyle name="_횡배수관_토공(4지구)_토공(4지구)_토공(3지구)_토공(4지구)" xfId="2909" xr:uid="{00000000-0005-0000-0000-0000220C0000}"/>
    <cellStyle name="_횡배수관_토공(4지구)_토공(4지구)_토공(3지구)_토공(4지구)_01토공" xfId="2910" xr:uid="{00000000-0005-0000-0000-0000230C0000}"/>
    <cellStyle name="_횡배수관_토공(4지구)_토공(4지구)_토공(3지구)_토공(4지구)_01토공(A-)" xfId="2911" xr:uid="{00000000-0005-0000-0000-0000240C0000}"/>
    <cellStyle name="_횡배수관_토공(4지구)_토공(4지구)_토공(3지구)_토공(4지구)_G-계산토공(관로)" xfId="2920" xr:uid="{00000000-0005-0000-0000-00002D0C0000}"/>
    <cellStyle name="_횡배수관_토공(4지구)_토공(4지구)_토공(3지구)_토공(4지구)_관로공-B" xfId="2912" xr:uid="{00000000-0005-0000-0000-0000250C0000}"/>
    <cellStyle name="_횡배수관_토공(4지구)_토공(4지구)_토공(3지구)_토공(4지구)_토공(4지구)" xfId="2913" xr:uid="{00000000-0005-0000-0000-0000260C0000}"/>
    <cellStyle name="_횡배수관_토공(4지구)_토공(4지구)_토공(3지구)_토공(4지구)_토공(4지구)_01토공" xfId="2914" xr:uid="{00000000-0005-0000-0000-0000270C0000}"/>
    <cellStyle name="_횡배수관_토공(4지구)_토공(4지구)_토공(3지구)_토공(4지구)_토공(4지구)_01토공(A-)" xfId="2915" xr:uid="{00000000-0005-0000-0000-0000280C0000}"/>
    <cellStyle name="_횡배수관_토공(4지구)_토공(4지구)_토공(3지구)_토공(4지구)_토공(4지구)_G-계산토공(관로)" xfId="2918" xr:uid="{00000000-0005-0000-0000-00002B0C0000}"/>
    <cellStyle name="_횡배수관_토공(4지구)_토공(4지구)_토공(3지구)_토공(4지구)_토공(4지구)_관로공-B" xfId="2916" xr:uid="{00000000-0005-0000-0000-0000290C0000}"/>
    <cellStyle name="_횡배수관_토공(4지구)_토공(4지구)_토공(3지구)_토공(4지구)_토공(4지구)_토공-B" xfId="2917" xr:uid="{00000000-0005-0000-0000-00002A0C0000}"/>
    <cellStyle name="_횡배수관_토공(4지구)_토공(4지구)_토공(3지구)_토공(4지구)_토공-B" xfId="2919" xr:uid="{00000000-0005-0000-0000-00002C0C0000}"/>
    <cellStyle name="_횡배수관_토공(4지구)_토공(4지구)_토공(3지구)_토공-B" xfId="2921" xr:uid="{00000000-0005-0000-0000-00002E0C0000}"/>
    <cellStyle name="_횡배수관_토공(4지구)_토공(4지구)_토공(4지구)" xfId="2923" xr:uid="{00000000-0005-0000-0000-0000300C0000}"/>
    <cellStyle name="_횡배수관_토공(4지구)_토공(4지구)_토공(4지구)_01토공" xfId="2924" xr:uid="{00000000-0005-0000-0000-0000310C0000}"/>
    <cellStyle name="_횡배수관_토공(4지구)_토공(4지구)_토공(4지구)_01토공(A-)" xfId="2925" xr:uid="{00000000-0005-0000-0000-0000320C0000}"/>
    <cellStyle name="_횡배수관_토공(4지구)_토공(4지구)_토공(4지구)_G-계산토공(관로)" xfId="2928" xr:uid="{00000000-0005-0000-0000-0000350C0000}"/>
    <cellStyle name="_횡배수관_토공(4지구)_토공(4지구)_토공(4지구)_관로공-B" xfId="2926" xr:uid="{00000000-0005-0000-0000-0000330C0000}"/>
    <cellStyle name="_횡배수관_토공(4지구)_토공(4지구)_토공(4지구)_토공-B" xfId="2927" xr:uid="{00000000-0005-0000-0000-0000340C0000}"/>
    <cellStyle name="_횡배수관_토공(4지구)_토공(4지구)_토공-B" xfId="2929" xr:uid="{00000000-0005-0000-0000-0000360C0000}"/>
    <cellStyle name="_횡배수관_토공(4지구)_토공-B" xfId="2931" xr:uid="{00000000-0005-0000-0000-0000380C0000}"/>
    <cellStyle name="_횡배수관_토공-B" xfId="2933" xr:uid="{00000000-0005-0000-0000-00003A0C0000}"/>
    <cellStyle name="’E‰Y [0.00]_laroux" xfId="3025" xr:uid="{00000000-0005-0000-0000-0000AD0C0000}"/>
    <cellStyle name="’E‰Y_laroux" xfId="3026" xr:uid="{00000000-0005-0000-0000-0000AE0C0000}"/>
    <cellStyle name="¤@?e_TEST-1 " xfId="3027" xr:uid="{00000000-0005-0000-0000-0000B20C0000}"/>
    <cellStyle name="\MNPREF32.DLL&amp;" xfId="3680" xr:uid="{00000000-0005-0000-0000-0000B30C0000}"/>
    <cellStyle name="+,-,0" xfId="3677" xr:uid="{00000000-0005-0000-0000-0000AF0C0000}"/>
    <cellStyle name="△ []" xfId="3678" xr:uid="{00000000-0005-0000-0000-0000B00C0000}"/>
    <cellStyle name="△ [0]" xfId="3679" xr:uid="{00000000-0005-0000-0000-0000B10C0000}"/>
    <cellStyle name="0" xfId="3028" xr:uid="{00000000-0005-0000-0000-0000B40C0000}"/>
    <cellStyle name="00" xfId="3029" xr:uid="{00000000-0005-0000-0000-0000B50C0000}"/>
    <cellStyle name="1" xfId="3030" xr:uid="{00000000-0005-0000-0000-0000B60C0000}"/>
    <cellStyle name="1)" xfId="3681" xr:uid="{00000000-0005-0000-0000-0000B70C0000}"/>
    <cellStyle name="1." xfId="3682" xr:uid="{00000000-0005-0000-0000-0000B80C0000}"/>
    <cellStyle name="1_laroux" xfId="3068" xr:uid="{00000000-0005-0000-0000-0000DE0C0000}"/>
    <cellStyle name="1_laroux_ATC-YOON1" xfId="3069" xr:uid="{00000000-0005-0000-0000-0000DF0C0000}"/>
    <cellStyle name="1_단가조사표" xfId="3031" xr:uid="{00000000-0005-0000-0000-0000B90C0000}"/>
    <cellStyle name="1_단가조사표_1011소각" xfId="3032" xr:uid="{00000000-0005-0000-0000-0000BA0C0000}"/>
    <cellStyle name="1_단가조사표_1113교~1" xfId="3033" xr:uid="{00000000-0005-0000-0000-0000BB0C0000}"/>
    <cellStyle name="1_단가조사표_121내역" xfId="3034" xr:uid="{00000000-0005-0000-0000-0000BC0C0000}"/>
    <cellStyle name="1_단가조사표_객토량" xfId="3035" xr:uid="{00000000-0005-0000-0000-0000BD0C0000}"/>
    <cellStyle name="1_단가조사표_교통센~1" xfId="3036" xr:uid="{00000000-0005-0000-0000-0000BE0C0000}"/>
    <cellStyle name="1_단가조사표_교통센터412" xfId="3037" xr:uid="{00000000-0005-0000-0000-0000BF0C0000}"/>
    <cellStyle name="1_단가조사표_교통수" xfId="3038" xr:uid="{00000000-0005-0000-0000-0000C00C0000}"/>
    <cellStyle name="1_단가조사표_교통수량산출서" xfId="3039" xr:uid="{00000000-0005-0000-0000-0000C10C0000}"/>
    <cellStyle name="1_단가조사표_구조물대가 (2)" xfId="3040" xr:uid="{00000000-0005-0000-0000-0000C20C0000}"/>
    <cellStyle name="1_단가조사표_내역서 (2)" xfId="3041" xr:uid="{00000000-0005-0000-0000-0000C30C0000}"/>
    <cellStyle name="1_단가조사표_대전관저지구" xfId="3042" xr:uid="{00000000-0005-0000-0000-0000C40C0000}"/>
    <cellStyle name="1_단가조사표_동측지~1" xfId="3043" xr:uid="{00000000-0005-0000-0000-0000C50C0000}"/>
    <cellStyle name="1_단가조사표_동측지원422" xfId="3044" xr:uid="{00000000-0005-0000-0000-0000C60C0000}"/>
    <cellStyle name="1_단가조사표_동측지원512" xfId="3045" xr:uid="{00000000-0005-0000-0000-0000C70C0000}"/>
    <cellStyle name="1_단가조사표_동측지원524" xfId="3046" xr:uid="{00000000-0005-0000-0000-0000C80C0000}"/>
    <cellStyle name="1_단가조사표_부대422" xfId="3047" xr:uid="{00000000-0005-0000-0000-0000C90C0000}"/>
    <cellStyle name="1_단가조사표_부대시설" xfId="3048" xr:uid="{00000000-0005-0000-0000-0000CA0C0000}"/>
    <cellStyle name="1_단가조사표_소각수~1" xfId="3049" xr:uid="{00000000-0005-0000-0000-0000CB0C0000}"/>
    <cellStyle name="1_단가조사표_소각수내역서" xfId="3050" xr:uid="{00000000-0005-0000-0000-0000CC0C0000}"/>
    <cellStyle name="1_단가조사표_소각수목2" xfId="3051" xr:uid="{00000000-0005-0000-0000-0000CD0C0000}"/>
    <cellStyle name="1_단가조사표_수량산출서 (2)" xfId="3052" xr:uid="{00000000-0005-0000-0000-0000CE0C0000}"/>
    <cellStyle name="1_단가조사표_엑스포~1" xfId="3053" xr:uid="{00000000-0005-0000-0000-0000CF0C0000}"/>
    <cellStyle name="1_단가조사표_엑스포한빛1" xfId="3054" xr:uid="{00000000-0005-0000-0000-0000D00C0000}"/>
    <cellStyle name="1_단가조사표_여객터미널331" xfId="3055" xr:uid="{00000000-0005-0000-0000-0000D10C0000}"/>
    <cellStyle name="1_단가조사표_여객터미널513" xfId="3056" xr:uid="{00000000-0005-0000-0000-0000D20C0000}"/>
    <cellStyle name="1_단가조사표_여객터미널629" xfId="3057" xr:uid="{00000000-0005-0000-0000-0000D30C0000}"/>
    <cellStyle name="1_단가조사표_외곽도로616" xfId="3058" xr:uid="{00000000-0005-0000-0000-0000D40C0000}"/>
    <cellStyle name="1_단가조사표_용인죽전수량" xfId="3059" xr:uid="{00000000-0005-0000-0000-0000D50C0000}"/>
    <cellStyle name="1_단가조사표_원가계~1" xfId="3060" xr:uid="{00000000-0005-0000-0000-0000D60C0000}"/>
    <cellStyle name="1_단가조사표_유기질" xfId="3061" xr:uid="{00000000-0005-0000-0000-0000D70C0000}"/>
    <cellStyle name="1_단가조사표_자재조서 (2)" xfId="3062" xr:uid="{00000000-0005-0000-0000-0000D80C0000}"/>
    <cellStyle name="1_단가조사표_총괄내역" xfId="3063" xr:uid="{00000000-0005-0000-0000-0000D90C0000}"/>
    <cellStyle name="1_단가조사표_총괄내역 (2)" xfId="3064" xr:uid="{00000000-0005-0000-0000-0000DA0C0000}"/>
    <cellStyle name="1_단가조사표_터미널도로403" xfId="3065" xr:uid="{00000000-0005-0000-0000-0000DB0C0000}"/>
    <cellStyle name="1_단가조사표_터미널도로429" xfId="3066" xr:uid="{00000000-0005-0000-0000-0000DC0C0000}"/>
    <cellStyle name="1_단가조사표_포장일위" xfId="3067" xr:uid="{00000000-0005-0000-0000-0000DD0C0000}"/>
    <cellStyle name="2" xfId="3070" xr:uid="{00000000-0005-0000-0000-0000E00C0000}"/>
    <cellStyle name="2)" xfId="3071" xr:uid="{00000000-0005-0000-0000-0000E10C0000}"/>
    <cellStyle name="2_laroux" xfId="3109" xr:uid="{00000000-0005-0000-0000-0000070D0000}"/>
    <cellStyle name="2_laroux_ATC-YOON1" xfId="3110" xr:uid="{00000000-0005-0000-0000-0000080D0000}"/>
    <cellStyle name="2_단가조사표" xfId="3072" xr:uid="{00000000-0005-0000-0000-0000E20C0000}"/>
    <cellStyle name="2_단가조사표_1011소각" xfId="3073" xr:uid="{00000000-0005-0000-0000-0000E30C0000}"/>
    <cellStyle name="2_단가조사표_1113교~1" xfId="3074" xr:uid="{00000000-0005-0000-0000-0000E40C0000}"/>
    <cellStyle name="2_단가조사표_121내역" xfId="3075" xr:uid="{00000000-0005-0000-0000-0000E50C0000}"/>
    <cellStyle name="2_단가조사표_객토량" xfId="3076" xr:uid="{00000000-0005-0000-0000-0000E60C0000}"/>
    <cellStyle name="2_단가조사표_교통센~1" xfId="3077" xr:uid="{00000000-0005-0000-0000-0000E70C0000}"/>
    <cellStyle name="2_단가조사표_교통센터412" xfId="3078" xr:uid="{00000000-0005-0000-0000-0000E80C0000}"/>
    <cellStyle name="2_단가조사표_교통수" xfId="3079" xr:uid="{00000000-0005-0000-0000-0000E90C0000}"/>
    <cellStyle name="2_단가조사표_교통수량산출서" xfId="3080" xr:uid="{00000000-0005-0000-0000-0000EA0C0000}"/>
    <cellStyle name="2_단가조사표_구조물대가 (2)" xfId="3081" xr:uid="{00000000-0005-0000-0000-0000EB0C0000}"/>
    <cellStyle name="2_단가조사표_내역서 (2)" xfId="3082" xr:uid="{00000000-0005-0000-0000-0000EC0C0000}"/>
    <cellStyle name="2_단가조사표_대전관저지구" xfId="3083" xr:uid="{00000000-0005-0000-0000-0000ED0C0000}"/>
    <cellStyle name="2_단가조사표_동측지~1" xfId="3084" xr:uid="{00000000-0005-0000-0000-0000EE0C0000}"/>
    <cellStyle name="2_단가조사표_동측지원422" xfId="3085" xr:uid="{00000000-0005-0000-0000-0000EF0C0000}"/>
    <cellStyle name="2_단가조사표_동측지원512" xfId="3086" xr:uid="{00000000-0005-0000-0000-0000F00C0000}"/>
    <cellStyle name="2_단가조사표_동측지원524" xfId="3087" xr:uid="{00000000-0005-0000-0000-0000F10C0000}"/>
    <cellStyle name="2_단가조사표_부대422" xfId="3088" xr:uid="{00000000-0005-0000-0000-0000F20C0000}"/>
    <cellStyle name="2_단가조사표_부대시설" xfId="3089" xr:uid="{00000000-0005-0000-0000-0000F30C0000}"/>
    <cellStyle name="2_단가조사표_소각수~1" xfId="3090" xr:uid="{00000000-0005-0000-0000-0000F40C0000}"/>
    <cellStyle name="2_단가조사표_소각수내역서" xfId="3091" xr:uid="{00000000-0005-0000-0000-0000F50C0000}"/>
    <cellStyle name="2_단가조사표_소각수목2" xfId="3092" xr:uid="{00000000-0005-0000-0000-0000F60C0000}"/>
    <cellStyle name="2_단가조사표_수량산출서 (2)" xfId="3093" xr:uid="{00000000-0005-0000-0000-0000F70C0000}"/>
    <cellStyle name="2_단가조사표_엑스포~1" xfId="3094" xr:uid="{00000000-0005-0000-0000-0000F80C0000}"/>
    <cellStyle name="2_단가조사표_엑스포한빛1" xfId="3095" xr:uid="{00000000-0005-0000-0000-0000F90C0000}"/>
    <cellStyle name="2_단가조사표_여객터미널331" xfId="3096" xr:uid="{00000000-0005-0000-0000-0000FA0C0000}"/>
    <cellStyle name="2_단가조사표_여객터미널513" xfId="3097" xr:uid="{00000000-0005-0000-0000-0000FB0C0000}"/>
    <cellStyle name="2_단가조사표_여객터미널629" xfId="3098" xr:uid="{00000000-0005-0000-0000-0000FC0C0000}"/>
    <cellStyle name="2_단가조사표_외곽도로616" xfId="3099" xr:uid="{00000000-0005-0000-0000-0000FD0C0000}"/>
    <cellStyle name="2_단가조사표_용인죽전수량" xfId="3100" xr:uid="{00000000-0005-0000-0000-0000FE0C0000}"/>
    <cellStyle name="2_단가조사표_원가계~1" xfId="3101" xr:uid="{00000000-0005-0000-0000-0000FF0C0000}"/>
    <cellStyle name="2_단가조사표_유기질" xfId="3102" xr:uid="{00000000-0005-0000-0000-0000000D0000}"/>
    <cellStyle name="2_단가조사표_자재조서 (2)" xfId="3103" xr:uid="{00000000-0005-0000-0000-0000010D0000}"/>
    <cellStyle name="2_단가조사표_총괄내역" xfId="3104" xr:uid="{00000000-0005-0000-0000-0000020D0000}"/>
    <cellStyle name="2_단가조사표_총괄내역 (2)" xfId="3105" xr:uid="{00000000-0005-0000-0000-0000030D0000}"/>
    <cellStyle name="2_단가조사표_터미널도로403" xfId="3106" xr:uid="{00000000-0005-0000-0000-0000040D0000}"/>
    <cellStyle name="2_단가조사표_터미널도로429" xfId="3107" xr:uid="{00000000-0005-0000-0000-0000050D0000}"/>
    <cellStyle name="2_단가조사표_포장일위" xfId="3108" xr:uid="{00000000-0005-0000-0000-0000060D0000}"/>
    <cellStyle name="20% - 강조색1" xfId="3111" builtinId="30" customBuiltin="1"/>
    <cellStyle name="20% - 강조색1 2" xfId="3112" xr:uid="{00000000-0005-0000-0000-00000A0D0000}"/>
    <cellStyle name="20% - 강조색2" xfId="3113" builtinId="34" customBuiltin="1"/>
    <cellStyle name="20% - 강조색2 2" xfId="3114" xr:uid="{00000000-0005-0000-0000-00000C0D0000}"/>
    <cellStyle name="20% - 강조색3" xfId="3115" builtinId="38" customBuiltin="1"/>
    <cellStyle name="20% - 강조색3 2" xfId="3116" xr:uid="{00000000-0005-0000-0000-00000E0D0000}"/>
    <cellStyle name="20% - 강조색4" xfId="3117" builtinId="42" customBuiltin="1"/>
    <cellStyle name="20% - 강조색4 2" xfId="3118" xr:uid="{00000000-0005-0000-0000-0000100D0000}"/>
    <cellStyle name="20% - 강조색5" xfId="3119" builtinId="46" customBuiltin="1"/>
    <cellStyle name="20% - 강조색5 2" xfId="3120" xr:uid="{00000000-0005-0000-0000-0000120D0000}"/>
    <cellStyle name="20% - 강조색6" xfId="3121" builtinId="50" customBuiltin="1"/>
    <cellStyle name="20% - 강조색6 2" xfId="3122" xr:uid="{00000000-0005-0000-0000-0000140D0000}"/>
    <cellStyle name="40% - 강조색1" xfId="3123" builtinId="31" customBuiltin="1"/>
    <cellStyle name="40% - 강조색1 2" xfId="3124" xr:uid="{00000000-0005-0000-0000-0000160D0000}"/>
    <cellStyle name="40% - 강조색2" xfId="3125" builtinId="35" customBuiltin="1"/>
    <cellStyle name="40% - 강조색2 2" xfId="3126" xr:uid="{00000000-0005-0000-0000-0000180D0000}"/>
    <cellStyle name="40% - 강조색3" xfId="3127" builtinId="39" customBuiltin="1"/>
    <cellStyle name="40% - 강조색3 2" xfId="3128" xr:uid="{00000000-0005-0000-0000-00001A0D0000}"/>
    <cellStyle name="40% - 강조색4" xfId="3129" builtinId="43" customBuiltin="1"/>
    <cellStyle name="40% - 강조색4 2" xfId="3130" xr:uid="{00000000-0005-0000-0000-00001C0D0000}"/>
    <cellStyle name="40% - 강조색5" xfId="3131" builtinId="47" customBuiltin="1"/>
    <cellStyle name="40% - 강조색5 2" xfId="3132" xr:uid="{00000000-0005-0000-0000-00001E0D0000}"/>
    <cellStyle name="40% - 강조색6" xfId="3133" builtinId="51" customBuiltin="1"/>
    <cellStyle name="40% - 강조색6 2" xfId="3134" xr:uid="{00000000-0005-0000-0000-0000200D0000}"/>
    <cellStyle name="60% - 강조색1" xfId="3135" builtinId="32" customBuiltin="1"/>
    <cellStyle name="60% - 강조색1 2" xfId="3136" xr:uid="{00000000-0005-0000-0000-0000220D0000}"/>
    <cellStyle name="60% - 강조색2" xfId="3137" builtinId="36" customBuiltin="1"/>
    <cellStyle name="60% - 강조색2 2" xfId="3138" xr:uid="{00000000-0005-0000-0000-0000240D0000}"/>
    <cellStyle name="60% - 강조색3" xfId="3139" builtinId="40" customBuiltin="1"/>
    <cellStyle name="60% - 강조색3 2" xfId="3140" xr:uid="{00000000-0005-0000-0000-0000260D0000}"/>
    <cellStyle name="60% - 강조색4" xfId="3141" builtinId="44" customBuiltin="1"/>
    <cellStyle name="60% - 강조색4 2" xfId="3142" xr:uid="{00000000-0005-0000-0000-0000280D0000}"/>
    <cellStyle name="60% - 강조색5" xfId="3143" builtinId="48" customBuiltin="1"/>
    <cellStyle name="60% - 강조색5 2" xfId="3144" xr:uid="{00000000-0005-0000-0000-00002A0D0000}"/>
    <cellStyle name="60% - 강조색6" xfId="3145" builtinId="52" customBuiltin="1"/>
    <cellStyle name="60% - 강조색6 2" xfId="3146" xr:uid="{00000000-0005-0000-0000-00002C0D0000}"/>
    <cellStyle name="A¨­￠￢￠O [0]_INQUIRY ￠?￥i¨u¡AAⓒ￢Aⓒª " xfId="3754" xr:uid="{00000000-0005-0000-0000-00002D0E0000}"/>
    <cellStyle name="A¨­￠￢￠O_INQUIRY ￠?￥i¨u¡AAⓒ￢Aⓒª " xfId="3755" xr:uid="{00000000-0005-0000-0000-00002E0E0000}"/>
    <cellStyle name="Aee­ " xfId="3756" xr:uid="{00000000-0005-0000-0000-00002F0E0000}"/>
    <cellStyle name="AeE­ [0]_ 2ÆAAþº° " xfId="3329" xr:uid="{00000000-0005-0000-0000-0000300E0000}"/>
    <cellStyle name="ÅëÈ­ [0]_»óºÎ¼ö·®Áý°è " xfId="3330" xr:uid="{00000000-0005-0000-0000-0000310E0000}"/>
    <cellStyle name="AeE­ [0]_¼oAI¼º " xfId="3757" xr:uid="{00000000-0005-0000-0000-0000320E0000}"/>
    <cellStyle name="ÅëÈ­ [0]_INQUIRY ¿µ¾÷ÃßÁø " xfId="3758" xr:uid="{00000000-0005-0000-0000-0000330E0000}"/>
    <cellStyle name="AeE­ [0]_INQUIRY ¿μ¾÷AßAø " xfId="3759" xr:uid="{00000000-0005-0000-0000-0000340E0000}"/>
    <cellStyle name="ÅëÈ­ [0]_º»¼± ±æ¾î±úºÎ ¼ö·® Áý°èÇ¥ " xfId="3760" xr:uid="{00000000-0005-0000-0000-0000350E0000}"/>
    <cellStyle name="AeE­ [0]_º≫¼± ±æ¾i±uºI ¼o·R Ay°eC￥ " xfId="3761" xr:uid="{00000000-0005-0000-0000-0000360E0000}"/>
    <cellStyle name="Aee­ _021029여천여수실행" xfId="3762" xr:uid="{00000000-0005-0000-0000-0000370E0000}"/>
    <cellStyle name="AeE­_ 2ÆAAþº° " xfId="3331" xr:uid="{00000000-0005-0000-0000-0000380E0000}"/>
    <cellStyle name="ÅëÈ­_»óºÎ¼ö·®Áý°è " xfId="3332" xr:uid="{00000000-0005-0000-0000-0000390E0000}"/>
    <cellStyle name="AeE­_¼oAI¼º " xfId="3763" xr:uid="{00000000-0005-0000-0000-00003A0E0000}"/>
    <cellStyle name="ÅëÈ­_INQUIRY ¿µ¾÷ÃßÁø " xfId="3764" xr:uid="{00000000-0005-0000-0000-00003B0E0000}"/>
    <cellStyle name="AeE­_INQUIRY ¿μ¾÷AßAø " xfId="3765" xr:uid="{00000000-0005-0000-0000-00003C0E0000}"/>
    <cellStyle name="ÅëÈ­_º»¼± ±æ¾î±úºÎ ¼ö·® Áý°èÇ¥ " xfId="3766" xr:uid="{00000000-0005-0000-0000-00003D0E0000}"/>
    <cellStyle name="AeE­_º≫¼± ±æ¾i±uºI ¼o·R Ay°eC￥ " xfId="3767" xr:uid="{00000000-0005-0000-0000-00003E0E0000}"/>
    <cellStyle name="AeE¡ⓒ [0]_INQUIRY ￠?￥i¨u¡AAⓒ￢Aⓒª " xfId="3768" xr:uid="{00000000-0005-0000-0000-00003F0E0000}"/>
    <cellStyle name="AeE¡ⓒ_INQUIRY ￠?￥i¨u¡AAⓒ￢Aⓒª " xfId="3769" xr:uid="{00000000-0005-0000-0000-0000400E0000}"/>
    <cellStyle name="ALIGNMENT" xfId="3333" xr:uid="{00000000-0005-0000-0000-0000410E0000}"/>
    <cellStyle name="AÞ¸¶ [0]_ 2ÆAAþº° " xfId="3334" xr:uid="{00000000-0005-0000-0000-0000420E0000}"/>
    <cellStyle name="ÄÞ¸¶ [0]_»óºÎ¼ö·®Áý°è " xfId="3335" xr:uid="{00000000-0005-0000-0000-0000430E0000}"/>
    <cellStyle name="AÞ¸¶ [0]_°¡³ª´U " xfId="3770" xr:uid="{00000000-0005-0000-0000-0000440E0000}"/>
    <cellStyle name="ÄÞ¸¶ [0]_INQUIRY ¿µ¾÷ÃßÁø " xfId="3771" xr:uid="{00000000-0005-0000-0000-0000450E0000}"/>
    <cellStyle name="AÞ¸¶ [0]_INQUIRY ¿μ¾÷AßAø " xfId="3772" xr:uid="{00000000-0005-0000-0000-0000460E0000}"/>
    <cellStyle name="ÄÞ¸¶ [0]_º»¼± ±æ¾î±úºÎ ¼ö·® Áý°èÇ¥ " xfId="3773" xr:uid="{00000000-0005-0000-0000-0000470E0000}"/>
    <cellStyle name="AÞ¸¶ [0]_º≫¼± ±æ¾i±uºI ¼o·R Ay°eC￥ " xfId="3774" xr:uid="{00000000-0005-0000-0000-0000480E0000}"/>
    <cellStyle name="AÞ¸¶_ 2ÆAAþº° " xfId="3336" xr:uid="{00000000-0005-0000-0000-0000490E0000}"/>
    <cellStyle name="ÄÞ¸¶_»óºÎ¼ö·®Áý°è " xfId="3337" xr:uid="{00000000-0005-0000-0000-00004A0E0000}"/>
    <cellStyle name="AÞ¸¶_¼oAI¼º " xfId="3775" xr:uid="{00000000-0005-0000-0000-00004B0E0000}"/>
    <cellStyle name="ÄÞ¸¶_INQUIRY ¿µ¾÷ÃßÁø " xfId="3776" xr:uid="{00000000-0005-0000-0000-00004C0E0000}"/>
    <cellStyle name="AÞ¸¶_INQUIRY ¿μ¾÷AßAø " xfId="3777" xr:uid="{00000000-0005-0000-0000-00004D0E0000}"/>
    <cellStyle name="ÄÞ¸¶_º»¼± ±æ¾î±úºÎ ¼ö·® Áý°èÇ¥ " xfId="3778" xr:uid="{00000000-0005-0000-0000-00004E0E0000}"/>
    <cellStyle name="AÞ¸¶_º≫¼± ±æ¾i±uºI ¼o·R Ay°eC￥ " xfId="3779" xr:uid="{00000000-0005-0000-0000-00004F0E0000}"/>
    <cellStyle name="Background" xfId="3338" xr:uid="{00000000-0005-0000-0000-0000500E0000}"/>
    <cellStyle name="BoldHdr" xfId="3339" xr:uid="{00000000-0005-0000-0000-0000510E0000}"/>
    <cellStyle name="C¡IA¨ª_¡ic¨u¡A¨￢I¨￢¡Æ AN¡Æe " xfId="3780" xr:uid="{00000000-0005-0000-0000-0000520E0000}"/>
    <cellStyle name="C￥AØ_  FAB AIA¤  " xfId="3781" xr:uid="{00000000-0005-0000-0000-0000530E0000}"/>
    <cellStyle name="Ç¥ÁØ_¿µ¾÷ÇöÈ² " xfId="3782" xr:uid="{00000000-0005-0000-0000-0000540E0000}"/>
    <cellStyle name="C￥AØ_¿μ¾÷CoE² " xfId="3783" xr:uid="{00000000-0005-0000-0000-0000550E0000}"/>
    <cellStyle name="Ç¥ÁØ_»ç¾÷ºÎº° ÃÑ°è " xfId="3784" xr:uid="{00000000-0005-0000-0000-0000560E0000}"/>
    <cellStyle name="C￥AØ_≫c¾÷ºIº° AN°e " xfId="3340" xr:uid="{00000000-0005-0000-0000-0000570E0000}"/>
    <cellStyle name="Ç¥ÁØ_0N-HANDLING " xfId="3785" xr:uid="{00000000-0005-0000-0000-0000580E0000}"/>
    <cellStyle name="C￥AØ_¾c½A " xfId="3786" xr:uid="{00000000-0005-0000-0000-0000590E0000}"/>
    <cellStyle name="Ç¥ÁØ_5-1±¤°í " xfId="3787" xr:uid="{00000000-0005-0000-0000-00005A0E0000}"/>
    <cellStyle name="C￥AØ_AN°y(1.25) " xfId="3788" xr:uid="{00000000-0005-0000-0000-00005B0E0000}"/>
    <cellStyle name="Ç¥ÁØ_Áý°èÇ¥(2¿ù) " xfId="3789" xr:uid="{00000000-0005-0000-0000-00005C0E0000}"/>
    <cellStyle name="C￥AØ_CoAo¹yAI °A¾×¿ⓒ½A " xfId="3790" xr:uid="{00000000-0005-0000-0000-00005D0E0000}"/>
    <cellStyle name="Ç¥ÁØ_Sheet1_¿µ¾÷ÇöÈ² " xfId="3791" xr:uid="{00000000-0005-0000-0000-00005E0E0000}"/>
    <cellStyle name="C￥AØ_SOON1 " xfId="3792" xr:uid="{00000000-0005-0000-0000-00005F0E0000}"/>
    <cellStyle name="Calc Currency (0)" xfId="3341" xr:uid="{00000000-0005-0000-0000-0000600E0000}"/>
    <cellStyle name="category" xfId="3342" xr:uid="{00000000-0005-0000-0000-0000610E0000}"/>
    <cellStyle name="ColHdr" xfId="3343" xr:uid="{00000000-0005-0000-0000-0000620E0000}"/>
    <cellStyle name="Column Headings" xfId="3344" xr:uid="{00000000-0005-0000-0000-0000630E0000}"/>
    <cellStyle name="Comma" xfId="3345" xr:uid="{00000000-0005-0000-0000-0000640E0000}"/>
    <cellStyle name="Comma [0]" xfId="3346" xr:uid="{00000000-0005-0000-0000-0000650E0000}"/>
    <cellStyle name="comma zerodec" xfId="3347" xr:uid="{00000000-0005-0000-0000-0000660E0000}"/>
    <cellStyle name="Comma_ SG&amp;A Bridge" xfId="3348" xr:uid="{00000000-0005-0000-0000-0000670E0000}"/>
    <cellStyle name="Comma0" xfId="3349" xr:uid="{00000000-0005-0000-0000-0000680E0000}"/>
    <cellStyle name="Company Info" xfId="3350" xr:uid="{00000000-0005-0000-0000-0000690E0000}"/>
    <cellStyle name="Contents Heading 1" xfId="3351" xr:uid="{00000000-0005-0000-0000-00006A0E0000}"/>
    <cellStyle name="Contents Heading 2" xfId="3352" xr:uid="{00000000-0005-0000-0000-00006B0E0000}"/>
    <cellStyle name="Contents Heading 3" xfId="3353" xr:uid="{00000000-0005-0000-0000-00006C0E0000}"/>
    <cellStyle name="Copied" xfId="3354" xr:uid="{00000000-0005-0000-0000-00006D0E0000}"/>
    <cellStyle name="CoverHeadline1" xfId="3355" xr:uid="{00000000-0005-0000-0000-00006E0E0000}"/>
    <cellStyle name="Curr" xfId="3356" xr:uid="{00000000-0005-0000-0000-00006F0E0000}"/>
    <cellStyle name="Curren" xfId="3793" xr:uid="{00000000-0005-0000-0000-0000700E0000}"/>
    <cellStyle name="Curren?_x0012_퐀_x0017_?" xfId="3357" xr:uid="{00000000-0005-0000-0000-0000710E0000}"/>
    <cellStyle name="Currenby_Cash&amp;DSO Chart" xfId="3358" xr:uid="{00000000-0005-0000-0000-0000720E0000}"/>
    <cellStyle name="Currency" xfId="3359" xr:uid="{00000000-0005-0000-0000-0000730E0000}"/>
    <cellStyle name="Currency [0]" xfId="3360" xr:uid="{00000000-0005-0000-0000-0000740E0000}"/>
    <cellStyle name="Currency [ﺜ]_P&amp;L_laroux" xfId="3361" xr:uid="{00000000-0005-0000-0000-0000750E0000}"/>
    <cellStyle name="Currency_ SG&amp;A Bridge" xfId="3362" xr:uid="{00000000-0005-0000-0000-0000760E0000}"/>
    <cellStyle name="Currency0" xfId="3363" xr:uid="{00000000-0005-0000-0000-0000770E0000}"/>
    <cellStyle name="Currency1" xfId="3364" xr:uid="{00000000-0005-0000-0000-0000780E0000}"/>
    <cellStyle name="Data" xfId="3365" xr:uid="{00000000-0005-0000-0000-0000790E0000}"/>
    <cellStyle name="Date" xfId="3366" xr:uid="{00000000-0005-0000-0000-00007A0E0000}"/>
    <cellStyle name="DD" xfId="3794" xr:uid="{00000000-0005-0000-0000-00007B0E0000}"/>
    <cellStyle name="Dezimal [0]_Compiling Utility Macros" xfId="3795" xr:uid="{00000000-0005-0000-0000-00007C0E0000}"/>
    <cellStyle name="Dezimal_Compiling Utility Macros" xfId="3796" xr:uid="{00000000-0005-0000-0000-00007D0E0000}"/>
    <cellStyle name="Display" xfId="3367" xr:uid="{00000000-0005-0000-0000-00007E0E0000}"/>
    <cellStyle name="Display Price" xfId="3368" xr:uid="{00000000-0005-0000-0000-00007F0E0000}"/>
    <cellStyle name="Dollar (zero dec)" xfId="3369" xr:uid="{00000000-0005-0000-0000-0000800E0000}"/>
    <cellStyle name="EA" xfId="3370" xr:uid="{00000000-0005-0000-0000-0000810E0000}"/>
    <cellStyle name="Entered" xfId="3371" xr:uid="{00000000-0005-0000-0000-0000820E0000}"/>
    <cellStyle name="Euro" xfId="3372" xr:uid="{00000000-0005-0000-0000-0000830E0000}"/>
    <cellStyle name="F2" xfId="3373" xr:uid="{00000000-0005-0000-0000-0000840E0000}"/>
    <cellStyle name="F3" xfId="3374" xr:uid="{00000000-0005-0000-0000-0000850E0000}"/>
    <cellStyle name="F4" xfId="3375" xr:uid="{00000000-0005-0000-0000-0000860E0000}"/>
    <cellStyle name="F5" xfId="3376" xr:uid="{00000000-0005-0000-0000-0000870E0000}"/>
    <cellStyle name="F6" xfId="3377" xr:uid="{00000000-0005-0000-0000-0000880E0000}"/>
    <cellStyle name="F7" xfId="3378" xr:uid="{00000000-0005-0000-0000-0000890E0000}"/>
    <cellStyle name="F8" xfId="3379" xr:uid="{00000000-0005-0000-0000-00008A0E0000}"/>
    <cellStyle name="FinePrint" xfId="3380" xr:uid="{00000000-0005-0000-0000-00008B0E0000}"/>
    <cellStyle name="Fixed" xfId="3381" xr:uid="{00000000-0005-0000-0000-00008C0E0000}"/>
    <cellStyle name="G" xfId="3382" xr:uid="{00000000-0005-0000-0000-00008D0E0000}"/>
    <cellStyle name="Grey" xfId="3383" xr:uid="{00000000-0005-0000-0000-00008E0E0000}"/>
    <cellStyle name="H1" xfId="3384" xr:uid="{00000000-0005-0000-0000-00008F0E0000}"/>
    <cellStyle name="H2" xfId="3385" xr:uid="{00000000-0005-0000-0000-0000900E0000}"/>
    <cellStyle name="HEADER" xfId="3386" xr:uid="{00000000-0005-0000-0000-0000910E0000}"/>
    <cellStyle name="Header1" xfId="3387" xr:uid="{00000000-0005-0000-0000-0000920E0000}"/>
    <cellStyle name="Header2" xfId="3388" xr:uid="{00000000-0005-0000-0000-0000930E0000}"/>
    <cellStyle name="Heading" xfId="3389" xr:uid="{00000000-0005-0000-0000-0000940E0000}"/>
    <cellStyle name="Heading 1" xfId="3390" xr:uid="{00000000-0005-0000-0000-0000950E0000}"/>
    <cellStyle name="Heading 2" xfId="3391" xr:uid="{00000000-0005-0000-0000-0000960E0000}"/>
    <cellStyle name="Heading 3" xfId="3392" xr:uid="{00000000-0005-0000-0000-0000970E0000}"/>
    <cellStyle name="Heading1" xfId="3393" xr:uid="{00000000-0005-0000-0000-0000980E0000}"/>
    <cellStyle name="Heading2" xfId="3394" xr:uid="{00000000-0005-0000-0000-0000990E0000}"/>
    <cellStyle name="Heading2Divider" xfId="3395" xr:uid="{00000000-0005-0000-0000-00009A0E0000}"/>
    <cellStyle name="Helv8_PFD4.XLS" xfId="3396" xr:uid="{00000000-0005-0000-0000-00009B0E0000}"/>
    <cellStyle name="Hyperlink" xfId="3797" xr:uid="{00000000-0005-0000-0000-00009C0E0000}"/>
    <cellStyle name="Input" xfId="3397" xr:uid="{00000000-0005-0000-0000-00009D0E0000}"/>
    <cellStyle name="Input [yellow]" xfId="3398" xr:uid="{00000000-0005-0000-0000-00009E0E0000}"/>
    <cellStyle name="Input Price" xfId="3399" xr:uid="{00000000-0005-0000-0000-00009F0E0000}"/>
    <cellStyle name="Input Quantity" xfId="3400" xr:uid="{00000000-0005-0000-0000-0000A00E0000}"/>
    <cellStyle name="Input Single Cell" xfId="3401" xr:uid="{00000000-0005-0000-0000-0000A10E0000}"/>
    <cellStyle name="InputBodyCurr" xfId="3402" xr:uid="{00000000-0005-0000-0000-0000A20E0000}"/>
    <cellStyle name="InputBodyDate" xfId="3403" xr:uid="{00000000-0005-0000-0000-0000A30E0000}"/>
    <cellStyle name="InputBodyText" xfId="3404" xr:uid="{00000000-0005-0000-0000-0000A40E0000}"/>
    <cellStyle name="InputColor" xfId="3405" xr:uid="{00000000-0005-0000-0000-0000A50E0000}"/>
    <cellStyle name="Item" xfId="3406" xr:uid="{00000000-0005-0000-0000-0000A60E0000}"/>
    <cellStyle name="Item Input" xfId="3407" xr:uid="{00000000-0005-0000-0000-0000A70E0000}"/>
    <cellStyle name="L`" xfId="3798" xr:uid="{00000000-0005-0000-0000-0000A80E0000}"/>
    <cellStyle name="M3" xfId="3799" xr:uid="{00000000-0005-0000-0000-0000A90E0000}"/>
    <cellStyle name="Midtitle" xfId="3408" xr:uid="{00000000-0005-0000-0000-0000AA0E0000}"/>
    <cellStyle name="Milliers [0]_399GC10" xfId="3409" xr:uid="{00000000-0005-0000-0000-0000AB0E0000}"/>
    <cellStyle name="Milliers_399GC10" xfId="3410" xr:uid="{00000000-0005-0000-0000-0000AC0E0000}"/>
    <cellStyle name="Model" xfId="3411" xr:uid="{00000000-0005-0000-0000-0000AD0E0000}"/>
    <cellStyle name="Mon?aire [0]_399GC10" xfId="3412" xr:uid="{00000000-0005-0000-0000-0000AE0E0000}"/>
    <cellStyle name="Mon?aire_399GC10" xfId="3413" xr:uid="{00000000-0005-0000-0000-0000AF0E0000}"/>
    <cellStyle name="moon" xfId="3414" xr:uid="{00000000-0005-0000-0000-0000B00E0000}"/>
    <cellStyle name="no dec" xfId="3415" xr:uid="{00000000-0005-0000-0000-0000B10E0000}"/>
    <cellStyle name="normal" xfId="3416" xr:uid="{00000000-0005-0000-0000-0000B20E0000}"/>
    <cellStyle name="Normal - Style1" xfId="3418" xr:uid="{00000000-0005-0000-0000-0000B40E0000}"/>
    <cellStyle name="Normal - Style2" xfId="3419" xr:uid="{00000000-0005-0000-0000-0000B50E0000}"/>
    <cellStyle name="Normal - Style3" xfId="3420" xr:uid="{00000000-0005-0000-0000-0000B60E0000}"/>
    <cellStyle name="Normal - Style4" xfId="3421" xr:uid="{00000000-0005-0000-0000-0000B70E0000}"/>
    <cellStyle name="Normal - Style5" xfId="3422" xr:uid="{00000000-0005-0000-0000-0000B80E0000}"/>
    <cellStyle name="Normal - Style6" xfId="3423" xr:uid="{00000000-0005-0000-0000-0000B90E0000}"/>
    <cellStyle name="Normal - Style7" xfId="3424" xr:uid="{00000000-0005-0000-0000-0000BA0E0000}"/>
    <cellStyle name="Normal - Style8" xfId="3425" xr:uid="{00000000-0005-0000-0000-0000BB0E0000}"/>
    <cellStyle name="Normal - 유형1" xfId="3417" xr:uid="{00000000-0005-0000-0000-0000B30E0000}"/>
    <cellStyle name="Normal_ SG&amp;A Bridge" xfId="3426" xr:uid="{00000000-0005-0000-0000-0000BC0E0000}"/>
    <cellStyle name="Œ…?æ맖?e [0.00]_laroux" xfId="3427" xr:uid="{00000000-0005-0000-0000-0000BE0E0000}"/>
    <cellStyle name="Œ…?æ맖?e_laroux" xfId="3428" xr:uid="{00000000-0005-0000-0000-0000BF0E0000}"/>
    <cellStyle name="Output Single Cell" xfId="3429" xr:uid="{00000000-0005-0000-0000-0000C00E0000}"/>
    <cellStyle name="Package Size" xfId="3430" xr:uid="{00000000-0005-0000-0000-0000C10E0000}"/>
    <cellStyle name="Percent" xfId="3431" xr:uid="{00000000-0005-0000-0000-0000C20E0000}"/>
    <cellStyle name="Percent [2]" xfId="3432" xr:uid="{00000000-0005-0000-0000-0000C30E0000}"/>
    <cellStyle name="Percent_(3활주로토공)-sandmat0905" xfId="3433" xr:uid="{00000000-0005-0000-0000-0000C40E0000}"/>
    <cellStyle name="Print Heading" xfId="3434" xr:uid="{00000000-0005-0000-0000-0000C50E0000}"/>
    <cellStyle name="Ʀ" xfId="3435" xr:uid="{00000000-0005-0000-0000-0000C60E0000}"/>
    <cellStyle name="Recipe" xfId="3436" xr:uid="{00000000-0005-0000-0000-0000C70E0000}"/>
    <cellStyle name="Recipe Heading" xfId="3437" xr:uid="{00000000-0005-0000-0000-0000C80E0000}"/>
    <cellStyle name="Revenue" xfId="3438" xr:uid="{00000000-0005-0000-0000-0000C90E0000}"/>
    <cellStyle name="RevList" xfId="3439" xr:uid="{00000000-0005-0000-0000-0000CA0E0000}"/>
    <cellStyle name="RptTitle" xfId="3440" xr:uid="{00000000-0005-0000-0000-0000CB0E0000}"/>
    <cellStyle name="SHIM" xfId="3441" xr:uid="{00000000-0005-0000-0000-0000CC0E0000}"/>
    <cellStyle name="Standard_Anpassen der Amortisation" xfId="3800" xr:uid="{00000000-0005-0000-0000-0000CD0E0000}"/>
    <cellStyle name="subhead" xfId="3442" xr:uid="{00000000-0005-0000-0000-0000CE0E0000}"/>
    <cellStyle name="SubHeading" xfId="3443" xr:uid="{00000000-0005-0000-0000-0000CF0E0000}"/>
    <cellStyle name="Subtotal" xfId="3444" xr:uid="{00000000-0005-0000-0000-0000D00E0000}"/>
    <cellStyle name="Subtotal 1" xfId="3445" xr:uid="{00000000-0005-0000-0000-0000D10E0000}"/>
    <cellStyle name="Suggested Quantity" xfId="3446" xr:uid="{00000000-0005-0000-0000-0000D20E0000}"/>
    <cellStyle name="testtitle" xfId="3447" xr:uid="{00000000-0005-0000-0000-0000D30E0000}"/>
    <cellStyle name="Title" xfId="3448" xr:uid="{00000000-0005-0000-0000-0000D40E0000}"/>
    <cellStyle name="title [1]" xfId="3449" xr:uid="{00000000-0005-0000-0000-0000D50E0000}"/>
    <cellStyle name="title [2]" xfId="3450" xr:uid="{00000000-0005-0000-0000-0000D60E0000}"/>
    <cellStyle name="ton" xfId="3451" xr:uid="{00000000-0005-0000-0000-0000D70E0000}"/>
    <cellStyle name="Total" xfId="3452" xr:uid="{00000000-0005-0000-0000-0000D80E0000}"/>
    <cellStyle name="TotalCurr" xfId="3453" xr:uid="{00000000-0005-0000-0000-0000D90E0000}"/>
    <cellStyle name="TotalHdr" xfId="3454" xr:uid="{00000000-0005-0000-0000-0000DA0E0000}"/>
    <cellStyle name="UM" xfId="3455" xr:uid="{00000000-0005-0000-0000-0000DB0E0000}"/>
    <cellStyle name="W?rung [0]_Compiling Utility Macros" xfId="3801" xr:uid="{00000000-0005-0000-0000-0000DC0E0000}"/>
    <cellStyle name="W?rung_Compiling Utility Macros" xfId="3802" xr:uid="{00000000-0005-0000-0000-0000DD0E0000}"/>
    <cellStyle name="|?ドE" xfId="3753" xr:uid="{00000000-0005-0000-0000-00002C0E0000}"/>
    <cellStyle name="가." xfId="3683" xr:uid="{00000000-0005-0000-0000-00002D0D0000}"/>
    <cellStyle name="강조색1" xfId="3147" builtinId="29" customBuiltin="1"/>
    <cellStyle name="강조색1 2" xfId="3148" xr:uid="{00000000-0005-0000-0000-00002F0D0000}"/>
    <cellStyle name="강조색2" xfId="3149" builtinId="33" customBuiltin="1"/>
    <cellStyle name="강조색2 2" xfId="3150" xr:uid="{00000000-0005-0000-0000-0000310D0000}"/>
    <cellStyle name="강조색3" xfId="3151" builtinId="37" customBuiltin="1"/>
    <cellStyle name="강조색3 2" xfId="3152" xr:uid="{00000000-0005-0000-0000-0000330D0000}"/>
    <cellStyle name="강조색4" xfId="3153" builtinId="41" customBuiltin="1"/>
    <cellStyle name="강조색4 2" xfId="3154" xr:uid="{00000000-0005-0000-0000-0000350D0000}"/>
    <cellStyle name="강조색5" xfId="3155" builtinId="45" customBuiltin="1"/>
    <cellStyle name="강조색5 2" xfId="3156" xr:uid="{00000000-0005-0000-0000-0000370D0000}"/>
    <cellStyle name="강조색6" xfId="3157" builtinId="49" customBuiltin="1"/>
    <cellStyle name="강조색6 2" xfId="3158" xr:uid="{00000000-0005-0000-0000-0000390D0000}"/>
    <cellStyle name="경고문" xfId="3159" builtinId="11" customBuiltin="1"/>
    <cellStyle name="경고문 2" xfId="3160" xr:uid="{00000000-0005-0000-0000-00003B0D0000}"/>
    <cellStyle name="계산" xfId="3161" builtinId="22" customBuiltin="1"/>
    <cellStyle name="계산 2" xfId="3162" xr:uid="{00000000-0005-0000-0000-00003D0D0000}"/>
    <cellStyle name="고정소숫점" xfId="3163" xr:uid="{00000000-0005-0000-0000-00003E0D0000}"/>
    <cellStyle name="고정출력1" xfId="3164" xr:uid="{00000000-0005-0000-0000-00003F0D0000}"/>
    <cellStyle name="고정출력2" xfId="3165" xr:uid="{00000000-0005-0000-0000-0000400D0000}"/>
    <cellStyle name="공사원가계산서(조경)" xfId="3166" xr:uid="{00000000-0005-0000-0000-0000410D0000}"/>
    <cellStyle name="공종-규격" xfId="3167" xr:uid="{00000000-0005-0000-0000-0000420D0000}"/>
    <cellStyle name="그림" xfId="3168" xr:uid="{00000000-0005-0000-0000-0000430D0000}"/>
    <cellStyle name="김덕호" xfId="3684" xr:uid="{00000000-0005-0000-0000-0000440D0000}"/>
    <cellStyle name="끼_x0001_?" xfId="3685" xr:uid="{00000000-0005-0000-0000-0000450D0000}"/>
    <cellStyle name="나쁨" xfId="3169" builtinId="27" customBuiltin="1"/>
    <cellStyle name="나쁨 2" xfId="3170" xr:uid="{00000000-0005-0000-0000-0000470D0000}"/>
    <cellStyle name="날짜" xfId="3171" xr:uid="{00000000-0005-0000-0000-0000480D0000}"/>
    <cellStyle name="내역서" xfId="3172" xr:uid="{00000000-0005-0000-0000-0000490D0000}"/>
    <cellStyle name="단위" xfId="3686" xr:uid="{00000000-0005-0000-0000-00004A0D0000}"/>
    <cellStyle name="단위-&quot;*&quot;" xfId="3173" xr:uid="{00000000-0005-0000-0000-00004B0D0000}"/>
    <cellStyle name="단위-%" xfId="3174" xr:uid="{00000000-0005-0000-0000-00004C0D0000}"/>
    <cellStyle name="단위-kg" xfId="3175" xr:uid="{00000000-0005-0000-0000-00004D0D0000}"/>
    <cellStyle name="단위-m" xfId="3176" xr:uid="{00000000-0005-0000-0000-00004E0D0000}"/>
    <cellStyle name="단위-㎡" xfId="3178" xr:uid="{00000000-0005-0000-0000-0000500D0000}"/>
    <cellStyle name="단위-㎡/개소" xfId="3179" xr:uid="{00000000-0005-0000-0000-0000510D0000}"/>
    <cellStyle name="단위-㎡_03 토공" xfId="3180" xr:uid="{00000000-0005-0000-0000-0000520D0000}"/>
    <cellStyle name="단위-㎥" xfId="3177" xr:uid="{00000000-0005-0000-0000-00004F0D0000}"/>
    <cellStyle name="단위-t=" xfId="3181" xr:uid="{00000000-0005-0000-0000-0000530D0000}"/>
    <cellStyle name="달러" xfId="3182" xr:uid="{00000000-0005-0000-0000-0000540D0000}"/>
    <cellStyle name="대공종" xfId="3183" xr:uid="{00000000-0005-0000-0000-0000550D0000}"/>
    <cellStyle name="뒤에 오는 하이퍼링크" xfId="3184" xr:uid="{00000000-0005-0000-0000-0000560D0000}"/>
    <cellStyle name="똿떓죶Ø괻 [0.00]_PRODUCT DETAIL Q1" xfId="3185" xr:uid="{00000000-0005-0000-0000-0000570D0000}"/>
    <cellStyle name="똿떓죶Ø괻_PRODUCT DETAIL Q1" xfId="3186" xr:uid="{00000000-0005-0000-0000-0000580D0000}"/>
    <cellStyle name="똿뗦먛귟 [0.00]_laroux" xfId="3687" xr:uid="{00000000-0005-0000-0000-0000590D0000}"/>
    <cellStyle name="똿뗦먛귟_laroux" xfId="3688" xr:uid="{00000000-0005-0000-0000-00005A0D0000}"/>
    <cellStyle name="라인" xfId="3187" xr:uid="{00000000-0005-0000-0000-00005B0D0000}"/>
    <cellStyle name="마이너스키" xfId="3188" xr:uid="{00000000-0005-0000-0000-00005C0D0000}"/>
    <cellStyle name="메모" xfId="3189" builtinId="10" customBuiltin="1"/>
    <cellStyle name="메모 2" xfId="3190" xr:uid="{00000000-0005-0000-0000-00005E0D0000}"/>
    <cellStyle name="메모 3" xfId="3191" xr:uid="{00000000-0005-0000-0000-00005F0D0000}"/>
    <cellStyle name="메모 4" xfId="3192" xr:uid="{00000000-0005-0000-0000-0000600D0000}"/>
    <cellStyle name="메모 5" xfId="3193" xr:uid="{00000000-0005-0000-0000-0000610D0000}"/>
    <cellStyle name="묮뎋 [0.00]_PRODUCT DETAIL Q1" xfId="3194" xr:uid="{00000000-0005-0000-0000-0000620D0000}"/>
    <cellStyle name="묮뎋_PRODUCT DETAIL Q1" xfId="3195" xr:uid="{00000000-0005-0000-0000-0000630D0000}"/>
    <cellStyle name="믅됞 [0.00]_laroux" xfId="3689" xr:uid="{00000000-0005-0000-0000-0000640D0000}"/>
    <cellStyle name="믅됞_laroux" xfId="3690" xr:uid="{00000000-0005-0000-0000-0000650D0000}"/>
    <cellStyle name="배분" xfId="3691" xr:uid="{00000000-0005-0000-0000-0000660D0000}"/>
    <cellStyle name="백" xfId="3196" xr:uid="{00000000-0005-0000-0000-0000670D0000}"/>
    <cellStyle name="백 " xfId="3692" xr:uid="{00000000-0005-0000-0000-0000680D0000}"/>
    <cellStyle name="백_수량산출서1" xfId="3693" xr:uid="{00000000-0005-0000-0000-0000690D0000}"/>
    <cellStyle name="백분율 [△1]" xfId="3694" xr:uid="{00000000-0005-0000-0000-00006A0D0000}"/>
    <cellStyle name="백분율 [△2]" xfId="3695" xr:uid="{00000000-0005-0000-0000-00006B0D0000}"/>
    <cellStyle name="백분율 [0]" xfId="3197" xr:uid="{00000000-0005-0000-0000-00006C0D0000}"/>
    <cellStyle name="백분율 [2]" xfId="3198" xr:uid="{00000000-0005-0000-0000-00006D0D0000}"/>
    <cellStyle name="백분율 2" xfId="3696" xr:uid="{00000000-0005-0000-0000-00006E0D0000}"/>
    <cellStyle name="백분율 3" xfId="3697" xr:uid="{00000000-0005-0000-0000-00006F0D0000}"/>
    <cellStyle name="백분율 4" xfId="3698" xr:uid="{00000000-0005-0000-0000-0000700D0000}"/>
    <cellStyle name="백분율 5" xfId="3699" xr:uid="{00000000-0005-0000-0000-0000710D0000}"/>
    <cellStyle name="백분율［△1］" xfId="3700" xr:uid="{00000000-0005-0000-0000-0000720D0000}"/>
    <cellStyle name="백분율［△2］" xfId="3701" xr:uid="{00000000-0005-0000-0000-0000730D0000}"/>
    <cellStyle name="보통" xfId="3199" builtinId="28" customBuiltin="1"/>
    <cellStyle name="보통 2" xfId="3200" xr:uid="{00000000-0005-0000-0000-0000750D0000}"/>
    <cellStyle name="뷭?" xfId="3201" xr:uid="{00000000-0005-0000-0000-0000760D0000}"/>
    <cellStyle name="뷭? 2" xfId="3702" xr:uid="{00000000-0005-0000-0000-0000770D0000}"/>
    <cellStyle name="뷭? 2 2" xfId="3703" xr:uid="{00000000-0005-0000-0000-0000780D0000}"/>
    <cellStyle name="뷭? 3" xfId="3704" xr:uid="{00000000-0005-0000-0000-0000790D0000}"/>
    <cellStyle name="뷭? 3 2" xfId="3705" xr:uid="{00000000-0005-0000-0000-00007A0D0000}"/>
    <cellStyle name="뷭? 4" xfId="3706" xr:uid="{00000000-0005-0000-0000-00007B0D0000}"/>
    <cellStyle name="뷭? 4 2" xfId="3707" xr:uid="{00000000-0005-0000-0000-00007C0D0000}"/>
    <cellStyle name="뷭? 5" xfId="3708" xr:uid="{00000000-0005-0000-0000-00007D0D0000}"/>
    <cellStyle name="뷭? 5 2" xfId="3709" xr:uid="{00000000-0005-0000-0000-00007E0D0000}"/>
    <cellStyle name="뷭? 6" xfId="3710" xr:uid="{00000000-0005-0000-0000-00007F0D0000}"/>
    <cellStyle name="뷭? 6 2" xfId="3711" xr:uid="{00000000-0005-0000-0000-0000800D0000}"/>
    <cellStyle name="뷭? 7" xfId="3712" xr:uid="{00000000-0005-0000-0000-0000810D0000}"/>
    <cellStyle name="뷭? 7 2" xfId="3713" xr:uid="{00000000-0005-0000-0000-0000820D0000}"/>
    <cellStyle name="뷭? 8" xfId="3714" xr:uid="{00000000-0005-0000-0000-0000830D0000}"/>
    <cellStyle name="뷭?_1안양체육관 수량산출서" xfId="3715" xr:uid="{00000000-0005-0000-0000-0000840D0000}"/>
    <cellStyle name="산출식" xfId="3202" xr:uid="{00000000-0005-0000-0000-0000850D0000}"/>
    <cellStyle name="선택영역" xfId="3203" xr:uid="{00000000-0005-0000-0000-0000860D0000}"/>
    <cellStyle name="선택영역 가운데" xfId="3204" xr:uid="{00000000-0005-0000-0000-0000870D0000}"/>
    <cellStyle name="선택영역_토공수량" xfId="3205" xr:uid="{00000000-0005-0000-0000-0000880D0000}"/>
    <cellStyle name="선택영역의 가운데" xfId="3206" xr:uid="{00000000-0005-0000-0000-0000890D0000}"/>
    <cellStyle name="선택영역의 가운데로" xfId="3716" xr:uid="{00000000-0005-0000-0000-00008A0D0000}"/>
    <cellStyle name="선택영영" xfId="3207" xr:uid="{00000000-0005-0000-0000-00008B0D0000}"/>
    <cellStyle name="설계서" xfId="3208" xr:uid="{00000000-0005-0000-0000-00008C0D0000}"/>
    <cellStyle name="설명 텍스트" xfId="3209" builtinId="53" customBuiltin="1"/>
    <cellStyle name="설명 텍스트 2" xfId="3210" xr:uid="{00000000-0005-0000-0000-00008E0D0000}"/>
    <cellStyle name="셀 확인" xfId="3211" builtinId="23" customBuiltin="1"/>
    <cellStyle name="셀 확인 2" xfId="3212" xr:uid="{00000000-0005-0000-0000-0000900D0000}"/>
    <cellStyle name="소공종" xfId="3213" xr:uid="{00000000-0005-0000-0000-0000910D0000}"/>
    <cellStyle name="소숫점0" xfId="3214" xr:uid="{00000000-0005-0000-0000-0000920D0000}"/>
    <cellStyle name="소숫점3" xfId="3215" xr:uid="{00000000-0005-0000-0000-0000930D0000}"/>
    <cellStyle name="수량" xfId="3216" xr:uid="{00000000-0005-0000-0000-0000940D0000}"/>
    <cellStyle name="숫자" xfId="3217" xr:uid="{00000000-0005-0000-0000-0000950D0000}"/>
    <cellStyle name="숫자(R)" xfId="3218" xr:uid="{00000000-0005-0000-0000-0000960D0000}"/>
    <cellStyle name="숫자_04.구조물공(A)" xfId="3219" xr:uid="{00000000-0005-0000-0000-0000970D0000}"/>
    <cellStyle name="숫자1" xfId="3220" xr:uid="{00000000-0005-0000-0000-0000980D0000}"/>
    <cellStyle name="숫자3" xfId="3221" xr:uid="{00000000-0005-0000-0000-0000990D0000}"/>
    <cellStyle name="숫자3R" xfId="3223" xr:uid="{00000000-0005-0000-0000-00009B0D0000}"/>
    <cellStyle name="숫자3자리" xfId="3222" xr:uid="{00000000-0005-0000-0000-00009A0D0000}"/>
    <cellStyle name="쉼표 [0]" xfId="3803" builtinId="6"/>
    <cellStyle name="쉼표 [0] 2" xfId="3224" xr:uid="{00000000-0005-0000-0000-00009C0D0000}"/>
    <cellStyle name="쉼표 [0] 2 2" xfId="3717" xr:uid="{00000000-0005-0000-0000-00009D0D0000}"/>
    <cellStyle name="쉼표 [0] 3" xfId="3225" xr:uid="{00000000-0005-0000-0000-00009E0D0000}"/>
    <cellStyle name="쉼표 [0] 4" xfId="3718" xr:uid="{00000000-0005-0000-0000-00009F0D0000}"/>
    <cellStyle name="쉼표 [0] 5" xfId="3719" xr:uid="{00000000-0005-0000-0000-0000A00D0000}"/>
    <cellStyle name="쉼표 [0] 6" xfId="3720" xr:uid="{00000000-0005-0000-0000-0000A10D0000}"/>
    <cellStyle name="쉼표 [0] 7" xfId="3721" xr:uid="{00000000-0005-0000-0000-0000A20D0000}"/>
    <cellStyle name="쉼표 2" xfId="3226" xr:uid="{00000000-0005-0000-0000-0000A40D0000}"/>
    <cellStyle name="스타일 1" xfId="3227" xr:uid="{00000000-0005-0000-0000-0000A50D0000}"/>
    <cellStyle name="스타일 10" xfId="3722" xr:uid="{00000000-0005-0000-0000-0000A60D0000}"/>
    <cellStyle name="스타일 11" xfId="3723" xr:uid="{00000000-0005-0000-0000-0000A70D0000}"/>
    <cellStyle name="스타일 12" xfId="3724" xr:uid="{00000000-0005-0000-0000-0000A80D0000}"/>
    <cellStyle name="스타일 13" xfId="3725" xr:uid="{00000000-0005-0000-0000-0000A90D0000}"/>
    <cellStyle name="스타일 14" xfId="3726" xr:uid="{00000000-0005-0000-0000-0000AA0D0000}"/>
    <cellStyle name="스타일 15" xfId="3727" xr:uid="{00000000-0005-0000-0000-0000AB0D0000}"/>
    <cellStyle name="스타일 16" xfId="3728" xr:uid="{00000000-0005-0000-0000-0000AC0D0000}"/>
    <cellStyle name="스타일 2" xfId="3228" xr:uid="{00000000-0005-0000-0000-0000AD0D0000}"/>
    <cellStyle name="스타일 3" xfId="3229" xr:uid="{00000000-0005-0000-0000-0000AE0D0000}"/>
    <cellStyle name="스타일 4" xfId="3230" xr:uid="{00000000-0005-0000-0000-0000AF0D0000}"/>
    <cellStyle name="스타일 5" xfId="3231" xr:uid="{00000000-0005-0000-0000-0000B00D0000}"/>
    <cellStyle name="스타일 6" xfId="3232" xr:uid="{00000000-0005-0000-0000-0000B10D0000}"/>
    <cellStyle name="스타일 7" xfId="3729" xr:uid="{00000000-0005-0000-0000-0000B20D0000}"/>
    <cellStyle name="스타일 8" xfId="3730" xr:uid="{00000000-0005-0000-0000-0000B30D0000}"/>
    <cellStyle name="스타일 9" xfId="3731" xr:uid="{00000000-0005-0000-0000-0000B40D0000}"/>
    <cellStyle name="안건회계법인" xfId="3233" xr:uid="{00000000-0005-0000-0000-0000B50D0000}"/>
    <cellStyle name="양식-타이틀" xfId="3234" xr:uid="{00000000-0005-0000-0000-0000B60D0000}"/>
    <cellStyle name="연결된 셀" xfId="3235" builtinId="24" customBuiltin="1"/>
    <cellStyle name="연결된 셀 2" xfId="3236" xr:uid="{00000000-0005-0000-0000-0000B80D0000}"/>
    <cellStyle name="영호" xfId="3732" xr:uid="{00000000-0005-0000-0000-0000B90D0000}"/>
    <cellStyle name="왼쪽2" xfId="3237" xr:uid="{00000000-0005-0000-0000-0000BA0D0000}"/>
    <cellStyle name="요약" xfId="3238" builtinId="25" customBuiltin="1"/>
    <cellStyle name="요약 2" xfId="3239" xr:uid="{00000000-0005-0000-0000-0000BC0D0000}"/>
    <cellStyle name="우괄호_박심배수구조물공" xfId="3240" xr:uid="{00000000-0005-0000-0000-0000BD0D0000}"/>
    <cellStyle name="우측양괄호" xfId="3241" xr:uid="{00000000-0005-0000-0000-0000BE0D0000}"/>
    <cellStyle name="원" xfId="3242" xr:uid="{00000000-0005-0000-0000-0000BF0D0000}"/>
    <cellStyle name="원_매내천" xfId="3243" xr:uid="{00000000-0005-0000-0000-0000C00D0000}"/>
    <cellStyle name="원_매내천_배수공" xfId="3244" xr:uid="{00000000-0005-0000-0000-0000C10D0000}"/>
    <cellStyle name="원_매내천_배수공 (version 2)" xfId="3245" xr:uid="{00000000-0005-0000-0000-0000C20D0000}"/>
    <cellStyle name="원_매내천_배수공_1" xfId="3246" xr:uid="{00000000-0005-0000-0000-0000C30D0000}"/>
    <cellStyle name="원_매내천_배수공-1" xfId="3247" xr:uid="{00000000-0005-0000-0000-0000C40D0000}"/>
    <cellStyle name="원_매내천_배수공1)" xfId="3248" xr:uid="{00000000-0005-0000-0000-0000C50D0000}"/>
    <cellStyle name="원_매내천_산마루측구" xfId="3249" xr:uid="{00000000-0005-0000-0000-0000C60D0000}"/>
    <cellStyle name="원_매내천_석축공" xfId="3250" xr:uid="{00000000-0005-0000-0000-0000C70D0000}"/>
    <cellStyle name="원_매내천_수량산출서" xfId="3251" xr:uid="{00000000-0005-0000-0000-0000C80D0000}"/>
    <cellStyle name="원_매내천_왕정동수량1" xfId="3252" xr:uid="{00000000-0005-0000-0000-0000C90D0000}"/>
    <cellStyle name="원_매내천_측구공" xfId="3253" xr:uid="{00000000-0005-0000-0000-0000CA0D0000}"/>
    <cellStyle name="원_매내천_측구공1" xfId="3254" xr:uid="{00000000-0005-0000-0000-0000CB0D0000}"/>
    <cellStyle name="원_매내천_측구공1_000.수량산출서" xfId="3255" xr:uid="{00000000-0005-0000-0000-0000CC0D0000}"/>
    <cellStyle name="원_매내천_측구공1_1지구포장수량산출 " xfId="3256" xr:uid="{00000000-0005-0000-0000-0000CD0D0000}"/>
    <cellStyle name="원_매내천_측구공1_2공구종합" xfId="3257" xr:uid="{00000000-0005-0000-0000-0000CE0D0000}"/>
    <cellStyle name="원_매내천_측구공1_GABION수량" xfId="3266" xr:uid="{00000000-0005-0000-0000-0000D70D0000}"/>
    <cellStyle name="원_매내천_측구공1_개거(4.0X1.5)수량" xfId="3258" xr:uid="{00000000-0005-0000-0000-0000CF0D0000}"/>
    <cellStyle name="원_매내천_측구공1_깨기수량" xfId="3259" xr:uid="{00000000-0005-0000-0000-0000D00D0000}"/>
    <cellStyle name="원_매내천_측구공1_내역서(변경)" xfId="3260" xr:uid="{00000000-0005-0000-0000-0000D10D0000}"/>
    <cellStyle name="원_매내천_측구공1_배수공-1" xfId="3261" xr:uid="{00000000-0005-0000-0000-0000D20D0000}"/>
    <cellStyle name="원_매내천_측구공1_수량산출" xfId="3262" xr:uid="{00000000-0005-0000-0000-0000D30D0000}"/>
    <cellStyle name="원_매내천_측구공1_수량산출 (최종)" xfId="3263" xr:uid="{00000000-0005-0000-0000-0000D40D0000}"/>
    <cellStyle name="원_매내천_측구공1_수량산출(최종)" xfId="3264" xr:uid="{00000000-0005-0000-0000-0000D50D0000}"/>
    <cellStyle name="원_매내천_측구공1_수량산출서1" xfId="3265" xr:uid="{00000000-0005-0000-0000-0000D60D0000}"/>
    <cellStyle name="원_매내천_포장공" xfId="3267" xr:uid="{00000000-0005-0000-0000-0000D80D0000}"/>
    <cellStyle name="원_배수공1" xfId="3268" xr:uid="{00000000-0005-0000-0000-0000D90D0000}"/>
    <cellStyle name="유1" xfId="3269" xr:uid="{00000000-0005-0000-0000-0000DA0D0000}"/>
    <cellStyle name="일반" xfId="3270" xr:uid="{00000000-0005-0000-0000-0000DB0D0000}"/>
    <cellStyle name="입력" xfId="3271" builtinId="20" customBuiltin="1"/>
    <cellStyle name="입력 2" xfId="3272" xr:uid="{00000000-0005-0000-0000-0000DD0D0000}"/>
    <cellStyle name="자리수" xfId="3273" xr:uid="{00000000-0005-0000-0000-0000DE0D0000}"/>
    <cellStyle name="자리수 - 유형1" xfId="3274" xr:uid="{00000000-0005-0000-0000-0000DF0D0000}"/>
    <cellStyle name="자리수_05.2공구추진반력벽수량" xfId="3733" xr:uid="{00000000-0005-0000-0000-0000E00D0000}"/>
    <cellStyle name="자리수0" xfId="3275" xr:uid="{00000000-0005-0000-0000-0000E10D0000}"/>
    <cellStyle name="제곱" xfId="3276" xr:uid="{00000000-0005-0000-0000-0000E20D0000}"/>
    <cellStyle name="제목" xfId="3277" builtinId="15" customBuiltin="1"/>
    <cellStyle name="제목 1" xfId="3278" builtinId="16" customBuiltin="1"/>
    <cellStyle name="제목 1 2" xfId="3279" xr:uid="{00000000-0005-0000-0000-0000E50D0000}"/>
    <cellStyle name="제목 2" xfId="3280" builtinId="17" customBuiltin="1"/>
    <cellStyle name="제목 2 2" xfId="3281" xr:uid="{00000000-0005-0000-0000-0000E70D0000}"/>
    <cellStyle name="제목 3" xfId="3282" builtinId="18" customBuiltin="1"/>
    <cellStyle name="제목 3 2" xfId="3283" xr:uid="{00000000-0005-0000-0000-0000E90D0000}"/>
    <cellStyle name="제목 4" xfId="3284" builtinId="19" customBuiltin="1"/>
    <cellStyle name="제목 4 2" xfId="3285" xr:uid="{00000000-0005-0000-0000-0000EB0D0000}"/>
    <cellStyle name="제목 5" xfId="3286" xr:uid="{00000000-0005-0000-0000-0000EC0D0000}"/>
    <cellStyle name="좋음" xfId="3287" builtinId="26" customBuiltin="1"/>
    <cellStyle name="좋음 2" xfId="3288" xr:uid="{00000000-0005-0000-0000-0000EE0D0000}"/>
    <cellStyle name="좌괄호_박심배수구조물공" xfId="3289" xr:uid="{00000000-0005-0000-0000-0000EF0D0000}"/>
    <cellStyle name="좌측양괄호" xfId="3290" xr:uid="{00000000-0005-0000-0000-0000F00D0000}"/>
    <cellStyle name="지정되지 않음" xfId="3291" xr:uid="{00000000-0005-0000-0000-0000F10D0000}"/>
    <cellStyle name="출력" xfId="3292" builtinId="21" customBuiltin="1"/>
    <cellStyle name="출력 2" xfId="3293" xr:uid="{00000000-0005-0000-0000-0000F30D0000}"/>
    <cellStyle name="측점" xfId="3294" xr:uid="{00000000-0005-0000-0000-0000F40D0000}"/>
    <cellStyle name="콤" xfId="3295" xr:uid="{00000000-0005-0000-0000-0000F50D0000}"/>
    <cellStyle name="콤_수량산출서1" xfId="3734" xr:uid="{00000000-0005-0000-0000-0000F60D0000}"/>
    <cellStyle name="콤마 [" xfId="3296" xr:uid="{00000000-0005-0000-0000-0000F70D0000}"/>
    <cellStyle name="콤마 [#]" xfId="3735" xr:uid="{00000000-0005-0000-0000-0000F80D0000}"/>
    <cellStyle name="콤마 []" xfId="3736" xr:uid="{00000000-0005-0000-0000-0000F90D0000}"/>
    <cellStyle name="콤마 [_수량산출서1" xfId="3737" xr:uid="{00000000-0005-0000-0000-0000FA0D0000}"/>
    <cellStyle name="콤마 [0.00]" xfId="3297" xr:uid="{00000000-0005-0000-0000-0000FB0D0000}"/>
    <cellStyle name="콤마 [0]" xfId="3738" xr:uid="{00000000-0005-0000-0000-0000FC0D0000}"/>
    <cellStyle name="콤마 [0]기기자재비" xfId="3298" xr:uid="{00000000-0005-0000-0000-0000FD0D0000}"/>
    <cellStyle name="콤마 [1]" xfId="3299" xr:uid="{00000000-0005-0000-0000-0000FE0D0000}"/>
    <cellStyle name="콤마 [2]" xfId="3300" xr:uid="{00000000-0005-0000-0000-0000FF0D0000}"/>
    <cellStyle name="콤마 [3]" xfId="3301" xr:uid="{00000000-0005-0000-0000-0000000E0000}"/>
    <cellStyle name="콤마 [금액]" xfId="3739" xr:uid="{00000000-0005-0000-0000-0000010E0000}"/>
    <cellStyle name="콤마 [소수]" xfId="3740" xr:uid="{00000000-0005-0000-0000-0000020E0000}"/>
    <cellStyle name="콤마 [수량]" xfId="3741" xr:uid="{00000000-0005-0000-0000-0000030E0000}"/>
    <cellStyle name="콤마[ ]" xfId="3742" xr:uid="{00000000-0005-0000-0000-0000040E0000}"/>
    <cellStyle name="콤마[*]" xfId="3743" xr:uid="{00000000-0005-0000-0000-0000050E0000}"/>
    <cellStyle name="콤마[.]" xfId="3744" xr:uid="{00000000-0005-0000-0000-0000060E0000}"/>
    <cellStyle name="콤마[0]" xfId="3745" xr:uid="{00000000-0005-0000-0000-0000070E0000}"/>
    <cellStyle name="콤마_  종  합  " xfId="3302" xr:uid="{00000000-0005-0000-0000-0000080E0000}"/>
    <cellStyle name="타이틀" xfId="3303" xr:uid="{00000000-0005-0000-0000-0000090E0000}"/>
    <cellStyle name="토적1" xfId="3304" xr:uid="{00000000-0005-0000-0000-00000A0E0000}"/>
    <cellStyle name="통" xfId="3305" xr:uid="{00000000-0005-0000-0000-00000B0E0000}"/>
    <cellStyle name="통_수량산출서1" xfId="3746" xr:uid="{00000000-0005-0000-0000-00000C0E0000}"/>
    <cellStyle name="통화 [" xfId="3306" xr:uid="{00000000-0005-0000-0000-00000D0E0000}"/>
    <cellStyle name="통화 [0] 2" xfId="3747" xr:uid="{00000000-0005-0000-0000-00000F0E0000}"/>
    <cellStyle name="통화 [0] 3" xfId="3748" xr:uid="{00000000-0005-0000-0000-0000100E0000}"/>
    <cellStyle name="통화 [0㉝〸" xfId="3307" xr:uid="{00000000-0005-0000-0000-00000E0E0000}"/>
    <cellStyle name="퍼센트" xfId="3308" xr:uid="{00000000-0005-0000-0000-0000110E0000}"/>
    <cellStyle name="표" xfId="3309" xr:uid="{00000000-0005-0000-0000-0000120E0000}"/>
    <cellStyle name="표_수량산출서1" xfId="3749" xr:uid="{00000000-0005-0000-0000-0000130E0000}"/>
    <cellStyle name="표준" xfId="0" builtinId="0"/>
    <cellStyle name="표준 2" xfId="3310" xr:uid="{00000000-0005-0000-0000-0000150E0000}"/>
    <cellStyle name="표준 2 2" xfId="3311" xr:uid="{00000000-0005-0000-0000-0000160E0000}"/>
    <cellStyle name="표준 2 3" xfId="3312" xr:uid="{00000000-0005-0000-0000-0000170E0000}"/>
    <cellStyle name="표준 26" xfId="3750" xr:uid="{00000000-0005-0000-0000-0000180E0000}"/>
    <cellStyle name="표준 3" xfId="3313" xr:uid="{00000000-0005-0000-0000-0000190E0000}"/>
    <cellStyle name="표준 3 2" xfId="3751" xr:uid="{00000000-0005-0000-0000-00001A0E0000}"/>
    <cellStyle name="표준 4" xfId="3314" xr:uid="{00000000-0005-0000-0000-00001B0E0000}"/>
    <cellStyle name="표준 5" xfId="3315" xr:uid="{00000000-0005-0000-0000-00001C0E0000}"/>
    <cellStyle name="표준 6" xfId="3316" xr:uid="{00000000-0005-0000-0000-00001D0E0000}"/>
    <cellStyle name="표준 7" xfId="3317" xr:uid="{00000000-0005-0000-0000-00001E0E0000}"/>
    <cellStyle name="표준 8" xfId="3752" xr:uid="{00000000-0005-0000-0000-00001F0E0000}"/>
    <cellStyle name="표준 9" xfId="3318" xr:uid="{00000000-0005-0000-0000-0000200E0000}"/>
    <cellStyle name="표준_1-3-가시설공-저수조-(김포양곡-B3BL)" xfId="3319" xr:uid="{00000000-0005-0000-0000-0000210E0000}"/>
    <cellStyle name="標準_Akia(F）-8" xfId="3322" xr:uid="{00000000-0005-0000-0000-0000250E0000}"/>
    <cellStyle name="표준_앙카수량산출서" xfId="3320" xr:uid="{00000000-0005-0000-0000-0000230E0000}"/>
    <cellStyle name="표준_웅촌배수지가시설(토류벽+어스앙카)" xfId="3321" xr:uid="{00000000-0005-0000-0000-0000240E0000}"/>
    <cellStyle name="표준1" xfId="3323" xr:uid="{00000000-0005-0000-0000-0000260E0000}"/>
    <cellStyle name="표준2" xfId="3324" xr:uid="{00000000-0005-0000-0000-0000270E0000}"/>
    <cellStyle name="하이퍼링크 2" xfId="3325" xr:uid="{00000000-0005-0000-0000-0000280E0000}"/>
    <cellStyle name="합산" xfId="3326" xr:uid="{00000000-0005-0000-0000-0000290E0000}"/>
    <cellStyle name="화폐기호" xfId="3327" xr:uid="{00000000-0005-0000-0000-00002A0E0000}"/>
    <cellStyle name="화폐기호0" xfId="3328" xr:uid="{00000000-0005-0000-0000-00002B0E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50504;&#50577;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44368;&#46041;&#54788;&#5110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976;&#47548;&#44264;&#51312;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Boo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AHEUNG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5&#44277;&#44396;\&#48512;&#49548;&#51109;\&#49688;&#47049;&#47749;&#49464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20000356\&#53804;&#52272;&#50857;&#45236;&#50669;\osk-&#53664;&#47785;&#44592;&#49696;&#48512;\06&#53664;&#47785;\01&#44204;&#51201;\07&#49688;&#51088;&#50896;&#44277;&#49324;\02&#54620;&#53444;&#44053;&#45840;&#44148;&#49444;&#44277;&#49324;(&#53556;&#53412;)-&#44592;&#48376;&#49444;&#44228;\&#49444;&#44228;&#45236;&#50669;\&#49444;&#44228;&#45236;&#50669;(&#52572;&#51333;)\&#51204;&#44592;&#53685;&#49888;&#45236;&#50669;&#49436;\&#51204;&#44592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&#51060;&#54788;&#51333;/&#44592;&#48376;&#50577;&#49885;/&#44148;&#52629;/&#48516;&#45817;%20PARK%20VIEW/PROPOSAL/ELEC/345KV/EULJOO/EU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dfile\haus\excellent\&#49892;&#44204;&#51201;\&#48716;&#46972;&#53944;\&#46020;&#44257;E-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&#44053;&#46041;&#54785;/&#44148;&#52629;/&#52392;&#45800;&#50672;&#44396;&#46041;/PROPOSAL/ELEC/345KV/EULJOO/EU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동현장"/>
      <sheetName val="공사개요"/>
      <sheetName val="fax"/>
      <sheetName val="협조문"/>
      <sheetName val="협조전"/>
      <sheetName val="속초교동"/>
      <sheetName val="건축대비"/>
      <sheetName val="토목공사"/>
      <sheetName val="개략건축"/>
      <sheetName val="옵션물량분개"/>
      <sheetName val="목,창호공사"/>
      <sheetName val="목문틀단가"/>
      <sheetName val="미장대비"/>
      <sheetName val="시행대비"/>
      <sheetName val="시행대비 (2)"/>
      <sheetName val="도배공사(현장통보)"/>
      <sheetName val="유리분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림골조"/>
      <sheetName val="변경연면적"/>
      <sheetName val="품의서"/>
      <sheetName val="건축대비"/>
      <sheetName val="부대골조"/>
      <sheetName val="아파트파일공사"/>
      <sheetName val="부대파일공사"/>
      <sheetName val="공제분"/>
      <sheetName val="상승요인분석"/>
      <sheetName val="토목공사"/>
      <sheetName val="옥외"/>
      <sheetName val="물가상승변경(960827)"/>
      <sheetName val="건축부대공사대비"/>
      <sheetName val="Sheet4"/>
      <sheetName val="공기"/>
      <sheetName val="새공통(97년3월)"/>
      <sheetName val="공사개요"/>
      <sheetName val="파일공사"/>
      <sheetName val="물량산출"/>
      <sheetName val="면적대비"/>
      <sheetName val="apt골조"/>
      <sheetName val="Sheet2"/>
      <sheetName val="Sheet3"/>
      <sheetName val="도곡동빌라트보관"/>
      <sheetName val="공사비대비"/>
      <sheetName val="Sheet5"/>
      <sheetName val="Sheet6"/>
      <sheetName val="전기"/>
      <sheetName val="12.27"/>
      <sheetName val="12.23"/>
      <sheetName val="12.16"/>
      <sheetName val="12.9"/>
      <sheetName val="12.1"/>
      <sheetName val="11.25"/>
      <sheetName val="예비2"/>
      <sheetName val="11.18"/>
      <sheetName val="10월 4"/>
      <sheetName val="10월 3"/>
      <sheetName val="사진"/>
      <sheetName val="Sheet1"/>
      <sheetName val="공사현황"/>
      <sheetName val="직원투입계획"/>
      <sheetName val="현채투입계획"/>
      <sheetName val="산출내역서"/>
      <sheetName val="마산월령동골조물량변경"/>
      <sheetName val="일위대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달일반"/>
      <sheetName val="참고"/>
      <sheetName val="영산"/>
      <sheetName val="참조"/>
      <sheetName val="설계"/>
      <sheetName val="찍기"/>
      <sheetName val="laroux"/>
      <sheetName val="충남종건"/>
      <sheetName val="충남종건 (2)"/>
      <sheetName val="태백시"/>
      <sheetName val="인천공항"/>
      <sheetName val="성남시 (2)"/>
      <sheetName val="성남시"/>
      <sheetName val="서대구인입"/>
      <sheetName val="여암교"/>
      <sheetName val="투찰"/>
      <sheetName val="인쇄"/>
      <sheetName val="변경"/>
      <sheetName val="당초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량명세서"/>
      <sheetName val="수량명세서 2"/>
      <sheetName val="내역서"/>
      <sheetName val="준검 내역서"/>
      <sheetName val="귀래방향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BID"/>
      <sheetName val="기본단가표"/>
      <sheetName val="개산공사비"/>
      <sheetName val="환경기계공정표 (3)"/>
      <sheetName val="단위단가"/>
      <sheetName val="H-PILE수량집계"/>
      <sheetName val="가시설수량"/>
      <sheetName val="설계기준"/>
      <sheetName val="내역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간접비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산월령동골조물량변경"/>
      <sheetName val="건축대비"/>
      <sheetName val="추가물량금액"/>
      <sheetName val="개략골조물량"/>
      <sheetName val="공사비내역(변경)"/>
      <sheetName val="시행대비증가요인 "/>
      <sheetName val="도곡E-1"/>
      <sheetName val="Sheet7"/>
      <sheetName val="품의서"/>
      <sheetName val="#REF"/>
      <sheetName val="간접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200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0482D-C3EB-45DC-ACF9-C50BB700AEC2}">
  <sheetPr>
    <tabColor theme="2" tint="-0.499984740745262"/>
  </sheetPr>
  <dimension ref="A1:G13"/>
  <sheetViews>
    <sheetView tabSelected="1" workbookViewId="0">
      <selection activeCell="I18" sqref="I18"/>
    </sheetView>
  </sheetViews>
  <sheetFormatPr defaultRowHeight="15.75"/>
  <cols>
    <col min="1" max="1" width="6.125" style="280" customWidth="1"/>
    <col min="2" max="2" width="22.25" style="280" bestFit="1" customWidth="1"/>
    <col min="3" max="16384" width="9" style="280"/>
  </cols>
  <sheetData>
    <row r="1" spans="1:7" ht="17.25">
      <c r="A1" s="281" t="s">
        <v>180</v>
      </c>
    </row>
    <row r="3" spans="1:7">
      <c r="A3" s="282" t="s">
        <v>181</v>
      </c>
      <c r="B3" s="283" t="s">
        <v>182</v>
      </c>
      <c r="C3" s="282" t="s">
        <v>183</v>
      </c>
      <c r="D3" s="284" t="s">
        <v>184</v>
      </c>
      <c r="E3" s="282" t="s">
        <v>185</v>
      </c>
      <c r="F3" s="285" t="s">
        <v>186</v>
      </c>
      <c r="G3" s="286" t="s">
        <v>100</v>
      </c>
    </row>
    <row r="4" spans="1:7">
      <c r="A4" s="282">
        <v>1</v>
      </c>
      <c r="B4" s="287" t="s">
        <v>187</v>
      </c>
      <c r="C4" s="288">
        <v>17.5</v>
      </c>
      <c r="D4" s="288">
        <v>6</v>
      </c>
      <c r="E4" s="288">
        <v>1.5</v>
      </c>
      <c r="F4" s="288">
        <f>SUM(C4:E4)</f>
        <v>25</v>
      </c>
      <c r="G4" s="289"/>
    </row>
    <row r="5" spans="1:7">
      <c r="A5" s="282">
        <v>2</v>
      </c>
      <c r="B5" s="287" t="s">
        <v>187</v>
      </c>
      <c r="C5" s="288">
        <v>16.5</v>
      </c>
      <c r="D5" s="288">
        <v>6</v>
      </c>
      <c r="E5" s="288">
        <v>1.5</v>
      </c>
      <c r="F5" s="288">
        <f t="shared" ref="F5:F13" si="0">SUM(C5:E5)</f>
        <v>24</v>
      </c>
      <c r="G5" s="289"/>
    </row>
    <row r="6" spans="1:7">
      <c r="A6" s="282">
        <v>3</v>
      </c>
      <c r="B6" s="287" t="s">
        <v>187</v>
      </c>
      <c r="C6" s="288">
        <v>15.5</v>
      </c>
      <c r="D6" s="288">
        <v>6</v>
      </c>
      <c r="E6" s="288">
        <v>1.5</v>
      </c>
      <c r="F6" s="288">
        <f t="shared" si="0"/>
        <v>23</v>
      </c>
      <c r="G6" s="289"/>
    </row>
    <row r="7" spans="1:7">
      <c r="A7" s="282">
        <v>4</v>
      </c>
      <c r="B7" s="287" t="s">
        <v>187</v>
      </c>
      <c r="C7" s="288">
        <v>14</v>
      </c>
      <c r="D7" s="288">
        <v>6</v>
      </c>
      <c r="E7" s="288">
        <v>1.5</v>
      </c>
      <c r="F7" s="288">
        <f t="shared" si="0"/>
        <v>21.5</v>
      </c>
      <c r="G7" s="289"/>
    </row>
    <row r="8" spans="1:7">
      <c r="A8" s="282">
        <v>5</v>
      </c>
      <c r="B8" s="287" t="s">
        <v>187</v>
      </c>
      <c r="C8" s="288">
        <v>13</v>
      </c>
      <c r="D8" s="288">
        <v>6</v>
      </c>
      <c r="E8" s="288">
        <v>1.5</v>
      </c>
      <c r="F8" s="288">
        <f t="shared" si="0"/>
        <v>20.5</v>
      </c>
      <c r="G8" s="289"/>
    </row>
    <row r="9" spans="1:7">
      <c r="A9" s="282">
        <v>6</v>
      </c>
      <c r="B9" s="287" t="s">
        <v>187</v>
      </c>
      <c r="C9" s="288">
        <v>12</v>
      </c>
      <c r="D9" s="288">
        <v>6</v>
      </c>
      <c r="E9" s="288">
        <v>1.5</v>
      </c>
      <c r="F9" s="288">
        <f t="shared" si="0"/>
        <v>19.5</v>
      </c>
      <c r="G9" s="289"/>
    </row>
    <row r="10" spans="1:7">
      <c r="A10" s="282">
        <v>7</v>
      </c>
      <c r="B10" s="287" t="s">
        <v>187</v>
      </c>
      <c r="C10" s="288">
        <v>10.5</v>
      </c>
      <c r="D10" s="288">
        <v>6</v>
      </c>
      <c r="E10" s="288">
        <v>1.5</v>
      </c>
      <c r="F10" s="288">
        <f t="shared" si="0"/>
        <v>18</v>
      </c>
      <c r="G10" s="289"/>
    </row>
    <row r="11" spans="1:7">
      <c r="A11" s="282">
        <v>8</v>
      </c>
      <c r="B11" s="287" t="s">
        <v>187</v>
      </c>
      <c r="C11" s="288">
        <v>9.5</v>
      </c>
      <c r="D11" s="288">
        <v>6</v>
      </c>
      <c r="E11" s="288">
        <v>1.5</v>
      </c>
      <c r="F11" s="288">
        <f t="shared" si="0"/>
        <v>17</v>
      </c>
      <c r="G11" s="289"/>
    </row>
    <row r="12" spans="1:7">
      <c r="A12" s="282">
        <v>9</v>
      </c>
      <c r="B12" s="287" t="s">
        <v>187</v>
      </c>
      <c r="C12" s="288">
        <v>8.5</v>
      </c>
      <c r="D12" s="288">
        <v>6</v>
      </c>
      <c r="E12" s="288">
        <v>1.5</v>
      </c>
      <c r="F12" s="288">
        <f t="shared" si="0"/>
        <v>16</v>
      </c>
      <c r="G12" s="289"/>
    </row>
    <row r="13" spans="1:7">
      <c r="A13" s="282">
        <v>10</v>
      </c>
      <c r="B13" s="287" t="s">
        <v>187</v>
      </c>
      <c r="C13" s="288">
        <v>6.5</v>
      </c>
      <c r="D13" s="288">
        <v>6</v>
      </c>
      <c r="E13" s="288">
        <v>1.5</v>
      </c>
      <c r="F13" s="288">
        <f t="shared" si="0"/>
        <v>14</v>
      </c>
      <c r="G13" s="289"/>
    </row>
  </sheetData>
  <phoneticPr fontId="2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2" tint="-0.499984740745262"/>
  </sheetPr>
  <dimension ref="A1:AR933"/>
  <sheetViews>
    <sheetView view="pageBreakPreview" topLeftCell="A310" zoomScaleSheetLayoutView="100" workbookViewId="0">
      <selection activeCell="B336" sqref="B336"/>
    </sheetView>
  </sheetViews>
  <sheetFormatPr defaultColWidth="4.125" defaultRowHeight="20.100000000000001" customHeight="1"/>
  <cols>
    <col min="1" max="3" width="4.125" style="1" customWidth="1"/>
    <col min="4" max="4" width="4.125" style="66" customWidth="1"/>
    <col min="5" max="19" width="4.125" style="1" customWidth="1"/>
    <col min="20" max="20" width="4.125" style="66" customWidth="1"/>
    <col min="21" max="21" width="4.125" style="1" customWidth="1"/>
    <col min="22" max="24" width="4.125" style="1"/>
    <col min="25" max="25" width="4.5" style="1" bestFit="1" customWidth="1"/>
    <col min="26" max="26" width="6.75" style="1" bestFit="1" customWidth="1"/>
    <col min="27" max="35" width="4.125" style="1"/>
    <col min="36" max="37" width="8.625" style="1" customWidth="1"/>
    <col min="38" max="38" width="4.125" style="1"/>
    <col min="39" max="40" width="5.875" style="1" bestFit="1" customWidth="1"/>
    <col min="41" max="42" width="4.125" style="1"/>
    <col min="43" max="43" width="5" style="1" bestFit="1" customWidth="1"/>
    <col min="44" max="16384" width="4.125" style="1"/>
  </cols>
  <sheetData>
    <row r="1" spans="2:43" ht="20.100000000000001" customHeight="1">
      <c r="B1" s="2" t="s">
        <v>1</v>
      </c>
      <c r="C1" s="3" t="s">
        <v>2</v>
      </c>
      <c r="D1" s="4" t="s">
        <v>3</v>
      </c>
      <c r="E1" s="4" t="s">
        <v>4</v>
      </c>
      <c r="F1" s="208" t="s">
        <v>0</v>
      </c>
      <c r="G1" s="208"/>
      <c r="H1" s="208"/>
      <c r="I1" s="208"/>
      <c r="J1" s="208" t="s">
        <v>5</v>
      </c>
      <c r="K1" s="208"/>
      <c r="L1" s="208"/>
      <c r="M1" s="208"/>
      <c r="N1" s="208" t="s">
        <v>6</v>
      </c>
      <c r="O1" s="208"/>
      <c r="P1" s="208"/>
      <c r="Q1" s="208"/>
      <c r="R1" s="208" t="s">
        <v>7</v>
      </c>
      <c r="S1" s="208"/>
      <c r="T1" s="208"/>
      <c r="U1" s="208"/>
      <c r="V1" s="202" t="s">
        <v>8</v>
      </c>
      <c r="W1" s="202"/>
      <c r="X1" s="202"/>
      <c r="Y1" s="202"/>
      <c r="Z1" s="202" t="s">
        <v>9</v>
      </c>
      <c r="AA1" s="202"/>
      <c r="AB1" s="202" t="s">
        <v>10</v>
      </c>
      <c r="AC1" s="202"/>
      <c r="AD1" s="209" t="s">
        <v>11</v>
      </c>
      <c r="AE1" s="209"/>
      <c r="AF1" s="209"/>
      <c r="AG1" s="209"/>
      <c r="AH1" s="1" t="s">
        <v>133</v>
      </c>
      <c r="AI1" s="1" t="s">
        <v>134</v>
      </c>
      <c r="AJ1" s="117">
        <v>0.78500000000000003</v>
      </c>
      <c r="AK1" s="117">
        <v>0.78500000000000003</v>
      </c>
    </row>
    <row r="2" spans="2:43" ht="20.100000000000001" customHeight="1">
      <c r="B2" s="204" t="s">
        <v>176</v>
      </c>
      <c r="C2" s="3">
        <v>1</v>
      </c>
      <c r="D2" s="4">
        <v>1</v>
      </c>
      <c r="E2" s="5">
        <v>3</v>
      </c>
      <c r="F2" s="200">
        <v>4</v>
      </c>
      <c r="G2" s="200"/>
      <c r="H2" s="199">
        <f>E2*F2</f>
        <v>12</v>
      </c>
      <c r="I2" s="199"/>
      <c r="J2" s="200">
        <v>0</v>
      </c>
      <c r="K2" s="200"/>
      <c r="L2" s="199">
        <f>E2*J2</f>
        <v>0</v>
      </c>
      <c r="M2" s="199"/>
      <c r="N2" s="200">
        <v>6</v>
      </c>
      <c r="O2" s="200"/>
      <c r="P2" s="199">
        <f t="shared" ref="P2:P9" si="0">E2*N2</f>
        <v>18</v>
      </c>
      <c r="Q2" s="199"/>
      <c r="R2" s="200">
        <v>0</v>
      </c>
      <c r="S2" s="200"/>
      <c r="T2" s="199">
        <f t="shared" ref="T2:T9" si="1">E2*R2</f>
        <v>0</v>
      </c>
      <c r="U2" s="199"/>
      <c r="V2" s="201">
        <f t="shared" ref="V2:V9" si="2">F2+J2+N2+R2</f>
        <v>10</v>
      </c>
      <c r="W2" s="202"/>
      <c r="X2" s="202">
        <f t="shared" ref="X2:X9" si="3">V2*E2</f>
        <v>30</v>
      </c>
      <c r="Y2" s="202"/>
      <c r="Z2" s="201">
        <f>V2-AB2</f>
        <v>5.5</v>
      </c>
      <c r="AA2" s="202"/>
      <c r="AB2" s="203">
        <v>4.5</v>
      </c>
      <c r="AC2" s="203"/>
      <c r="AD2" s="209" t="s">
        <v>12</v>
      </c>
      <c r="AE2" s="209"/>
      <c r="AF2" s="209" t="s">
        <v>10</v>
      </c>
      <c r="AG2" s="209"/>
      <c r="AH2" s="114">
        <v>1</v>
      </c>
      <c r="AI2" s="114">
        <v>3</v>
      </c>
      <c r="AJ2" s="109">
        <f>IF(AH2=1,ROUND((AI2*(V2+1.5)*E2*$AJ$1)*1.05/1000,3),"")</f>
        <v>8.5000000000000006E-2</v>
      </c>
      <c r="AK2" s="109" t="str">
        <f>IF(AH2=2,ROUND((AI2*(V2+1.5)*E2*$AK$1)*1.05/1000,3),"")</f>
        <v/>
      </c>
      <c r="AL2" s="1">
        <f>IF(AH2=1,Z2,"")</f>
        <v>5.5</v>
      </c>
      <c r="AM2" s="1">
        <f>IF(AH2=1,AB2,"")</f>
        <v>4.5</v>
      </c>
      <c r="AN2" s="1">
        <f>IF(AH2=1,E2,"")</f>
        <v>3</v>
      </c>
      <c r="AO2" s="1" t="str">
        <f>IF(AH2=2,Z2,"")</f>
        <v/>
      </c>
      <c r="AP2" s="1" t="str">
        <f>IF(AH2=2,AB2,"")</f>
        <v/>
      </c>
      <c r="AQ2" s="1" t="str">
        <f>IF(AH2=2,E2,"")</f>
        <v/>
      </c>
    </row>
    <row r="3" spans="2:43" ht="20.100000000000001" customHeight="1">
      <c r="B3" s="205"/>
      <c r="C3" s="3">
        <v>2</v>
      </c>
      <c r="D3" s="4">
        <v>2</v>
      </c>
      <c r="E3" s="5">
        <v>4</v>
      </c>
      <c r="F3" s="200">
        <v>2.5</v>
      </c>
      <c r="G3" s="200"/>
      <c r="H3" s="199">
        <f t="shared" ref="H3:H9" si="4">E3*F3</f>
        <v>10</v>
      </c>
      <c r="I3" s="199"/>
      <c r="J3" s="200">
        <v>0</v>
      </c>
      <c r="K3" s="200"/>
      <c r="L3" s="199">
        <f t="shared" ref="L3:L9" si="5">E3*J3</f>
        <v>0</v>
      </c>
      <c r="M3" s="199"/>
      <c r="N3" s="200">
        <v>7</v>
      </c>
      <c r="O3" s="200"/>
      <c r="P3" s="199">
        <f t="shared" si="0"/>
        <v>28</v>
      </c>
      <c r="Q3" s="199"/>
      <c r="R3" s="200">
        <v>0</v>
      </c>
      <c r="S3" s="200"/>
      <c r="T3" s="199">
        <f t="shared" si="1"/>
        <v>0</v>
      </c>
      <c r="U3" s="199"/>
      <c r="V3" s="201">
        <f t="shared" si="2"/>
        <v>9.5</v>
      </c>
      <c r="W3" s="202"/>
      <c r="X3" s="202">
        <f t="shared" si="3"/>
        <v>38</v>
      </c>
      <c r="Y3" s="202"/>
      <c r="Z3" s="201">
        <f t="shared" ref="Z3:Z9" si="6">V3-AB3</f>
        <v>5</v>
      </c>
      <c r="AA3" s="202"/>
      <c r="AB3" s="203">
        <v>4.5</v>
      </c>
      <c r="AC3" s="203"/>
      <c r="AD3" s="207">
        <f>ROUND(SUMPRODUCT(E2:E64,Z2:Z64)/SUM(E2:E64),2)</f>
        <v>4.95</v>
      </c>
      <c r="AE3" s="207"/>
      <c r="AF3" s="207">
        <f>ROUND(SUMPRODUCT(E2:E64,AB2:AB64)/SUM(E2:E64),2)</f>
        <v>5.05</v>
      </c>
      <c r="AG3" s="207"/>
      <c r="AH3" s="114">
        <v>1</v>
      </c>
      <c r="AI3" s="114">
        <v>3</v>
      </c>
      <c r="AJ3" s="109">
        <f t="shared" ref="AJ3:AJ29" si="7">IF(AH3=1,ROUND((AI3*(V3+1.5)*E3*$AJ$1)*1.05/1000,3),"")</f>
        <v>0.109</v>
      </c>
      <c r="AK3" s="109" t="str">
        <f t="shared" ref="AK3:AK29" si="8">IF(AH3=2,ROUND((AI3*(V3+1.5)*E3*$AK$1)*1.05/1000,3),"")</f>
        <v/>
      </c>
      <c r="AL3" s="1">
        <f t="shared" ref="AL3:AL29" si="9">IF(AH3=1,Z3,"")</f>
        <v>5</v>
      </c>
      <c r="AM3" s="1">
        <f t="shared" ref="AM3:AM29" si="10">IF(AH3=1,AB3,"")</f>
        <v>4.5</v>
      </c>
      <c r="AN3" s="1">
        <f t="shared" ref="AN3:AN29" si="11">IF(AH3=1,E3,"")</f>
        <v>4</v>
      </c>
      <c r="AO3" s="1" t="str">
        <f t="shared" ref="AO3:AO29" si="12">IF(AH3=2,Z3,"")</f>
        <v/>
      </c>
      <c r="AP3" s="1" t="str">
        <f t="shared" ref="AP3:AP29" si="13">IF(AH3=2,AB3,"")</f>
        <v/>
      </c>
      <c r="AQ3" s="1" t="str">
        <f t="shared" ref="AQ3:AQ29" si="14">IF(AH3=2,E3,"")</f>
        <v/>
      </c>
    </row>
    <row r="4" spans="2:43" ht="20.100000000000001" customHeight="1">
      <c r="B4" s="204" t="s">
        <v>177</v>
      </c>
      <c r="C4" s="3">
        <v>1</v>
      </c>
      <c r="D4" s="4">
        <v>3</v>
      </c>
      <c r="E4" s="5">
        <v>2</v>
      </c>
      <c r="F4" s="200">
        <v>11.5</v>
      </c>
      <c r="G4" s="200"/>
      <c r="H4" s="199">
        <f t="shared" si="4"/>
        <v>23</v>
      </c>
      <c r="I4" s="199"/>
      <c r="J4" s="200">
        <v>0</v>
      </c>
      <c r="K4" s="200"/>
      <c r="L4" s="199">
        <f t="shared" si="5"/>
        <v>0</v>
      </c>
      <c r="M4" s="199"/>
      <c r="N4" s="200">
        <v>0</v>
      </c>
      <c r="O4" s="200"/>
      <c r="P4" s="199">
        <f t="shared" si="0"/>
        <v>0</v>
      </c>
      <c r="Q4" s="199"/>
      <c r="R4" s="200">
        <v>0</v>
      </c>
      <c r="S4" s="200"/>
      <c r="T4" s="199">
        <f t="shared" si="1"/>
        <v>0</v>
      </c>
      <c r="U4" s="199"/>
      <c r="V4" s="201">
        <f t="shared" si="2"/>
        <v>11.5</v>
      </c>
      <c r="W4" s="202"/>
      <c r="X4" s="202">
        <f t="shared" si="3"/>
        <v>23</v>
      </c>
      <c r="Y4" s="202"/>
      <c r="Z4" s="201">
        <f t="shared" si="6"/>
        <v>5</v>
      </c>
      <c r="AA4" s="202"/>
      <c r="AB4" s="203">
        <v>6.5</v>
      </c>
      <c r="AC4" s="203"/>
      <c r="AD4" s="207">
        <f>ROUND(SUMPRODUCT(AL2:AL64,AN2:AN64)/SUM(AN2:AN64),2)</f>
        <v>4.95</v>
      </c>
      <c r="AE4" s="207"/>
      <c r="AF4" s="207">
        <f>ROUND(SUMPRODUCT(AN2:AN64,AM2:AM64)/SUM(AN2:AN64),2)</f>
        <v>5.05</v>
      </c>
      <c r="AG4" s="207"/>
      <c r="AH4" s="114">
        <v>1</v>
      </c>
      <c r="AI4" s="114">
        <v>3</v>
      </c>
      <c r="AJ4" s="109">
        <f t="shared" si="7"/>
        <v>6.4000000000000001E-2</v>
      </c>
      <c r="AK4" s="109" t="str">
        <f t="shared" si="8"/>
        <v/>
      </c>
      <c r="AL4" s="1">
        <f t="shared" si="9"/>
        <v>5</v>
      </c>
      <c r="AM4" s="1">
        <f t="shared" si="10"/>
        <v>6.5</v>
      </c>
      <c r="AN4" s="1">
        <f t="shared" si="11"/>
        <v>2</v>
      </c>
      <c r="AO4" s="1" t="str">
        <f t="shared" si="12"/>
        <v/>
      </c>
      <c r="AP4" s="1" t="str">
        <f t="shared" si="13"/>
        <v/>
      </c>
      <c r="AQ4" s="1" t="str">
        <f t="shared" si="14"/>
        <v/>
      </c>
    </row>
    <row r="5" spans="2:43" ht="20.100000000000001" customHeight="1">
      <c r="B5" s="206"/>
      <c r="C5" s="3">
        <v>2</v>
      </c>
      <c r="D5" s="4">
        <v>4</v>
      </c>
      <c r="E5" s="5">
        <v>2</v>
      </c>
      <c r="F5" s="200">
        <v>9.5</v>
      </c>
      <c r="G5" s="200"/>
      <c r="H5" s="199">
        <f t="shared" si="4"/>
        <v>19</v>
      </c>
      <c r="I5" s="199"/>
      <c r="J5" s="200">
        <v>0</v>
      </c>
      <c r="K5" s="200"/>
      <c r="L5" s="199">
        <f t="shared" si="5"/>
        <v>0</v>
      </c>
      <c r="M5" s="199"/>
      <c r="N5" s="200">
        <v>0</v>
      </c>
      <c r="O5" s="200"/>
      <c r="P5" s="199">
        <f t="shared" si="0"/>
        <v>0</v>
      </c>
      <c r="Q5" s="199"/>
      <c r="R5" s="200">
        <v>0</v>
      </c>
      <c r="S5" s="200"/>
      <c r="T5" s="199">
        <f t="shared" si="1"/>
        <v>0</v>
      </c>
      <c r="U5" s="199"/>
      <c r="V5" s="201">
        <f t="shared" si="2"/>
        <v>9.5</v>
      </c>
      <c r="W5" s="202"/>
      <c r="X5" s="202">
        <f t="shared" si="3"/>
        <v>19</v>
      </c>
      <c r="Y5" s="202"/>
      <c r="Z5" s="201">
        <f t="shared" si="6"/>
        <v>4</v>
      </c>
      <c r="AA5" s="202"/>
      <c r="AB5" s="203">
        <v>5.5</v>
      </c>
      <c r="AC5" s="203"/>
      <c r="AD5" s="207" t="e">
        <f>ROUND(SUMPRODUCT(AQ2:AQ64,AO2:AO64)/SUM(AQ2:AQ64),2)</f>
        <v>#DIV/0!</v>
      </c>
      <c r="AE5" s="207"/>
      <c r="AF5" s="207" t="e">
        <f>ROUND(SUMPRODUCT(AQ2:AQ64,AP2:AP64)/SUM(AQ2:AQ64),2)</f>
        <v>#DIV/0!</v>
      </c>
      <c r="AG5" s="207"/>
      <c r="AH5" s="114">
        <v>1</v>
      </c>
      <c r="AI5" s="114">
        <v>3</v>
      </c>
      <c r="AJ5" s="109">
        <f t="shared" si="7"/>
        <v>5.3999999999999999E-2</v>
      </c>
      <c r="AK5" s="109" t="str">
        <f t="shared" si="8"/>
        <v/>
      </c>
      <c r="AL5" s="1">
        <f t="shared" si="9"/>
        <v>4</v>
      </c>
      <c r="AM5" s="1">
        <f t="shared" si="10"/>
        <v>5.5</v>
      </c>
      <c r="AN5" s="1">
        <f t="shared" si="11"/>
        <v>2</v>
      </c>
      <c r="AO5" s="1" t="str">
        <f t="shared" si="12"/>
        <v/>
      </c>
      <c r="AP5" s="1" t="str">
        <f t="shared" si="13"/>
        <v/>
      </c>
      <c r="AQ5" s="1" t="str">
        <f t="shared" si="14"/>
        <v/>
      </c>
    </row>
    <row r="6" spans="2:43" ht="20.100000000000001" customHeight="1">
      <c r="B6" s="205"/>
      <c r="C6" s="3">
        <v>3</v>
      </c>
      <c r="D6" s="4">
        <v>5</v>
      </c>
      <c r="E6" s="5"/>
      <c r="F6" s="200">
        <v>12.61</v>
      </c>
      <c r="G6" s="200"/>
      <c r="H6" s="199">
        <f t="shared" si="4"/>
        <v>0</v>
      </c>
      <c r="I6" s="199"/>
      <c r="J6" s="200">
        <v>0</v>
      </c>
      <c r="K6" s="200"/>
      <c r="L6" s="199">
        <f t="shared" si="5"/>
        <v>0</v>
      </c>
      <c r="M6" s="199"/>
      <c r="N6" s="200">
        <v>3.39</v>
      </c>
      <c r="O6" s="200"/>
      <c r="P6" s="199">
        <f t="shared" si="0"/>
        <v>0</v>
      </c>
      <c r="Q6" s="199"/>
      <c r="R6" s="200">
        <v>0</v>
      </c>
      <c r="S6" s="200"/>
      <c r="T6" s="199">
        <f t="shared" si="1"/>
        <v>0</v>
      </c>
      <c r="U6" s="199"/>
      <c r="V6" s="201">
        <f t="shared" si="2"/>
        <v>16</v>
      </c>
      <c r="W6" s="202"/>
      <c r="X6" s="202">
        <f t="shared" si="3"/>
        <v>0</v>
      </c>
      <c r="Y6" s="202"/>
      <c r="Z6" s="201">
        <f t="shared" si="6"/>
        <v>8</v>
      </c>
      <c r="AA6" s="202"/>
      <c r="AB6" s="203">
        <v>8</v>
      </c>
      <c r="AC6" s="203"/>
      <c r="AH6" s="114">
        <v>1</v>
      </c>
      <c r="AI6" s="114">
        <v>4</v>
      </c>
      <c r="AJ6" s="109">
        <f t="shared" si="7"/>
        <v>0</v>
      </c>
      <c r="AK6" s="109" t="str">
        <f t="shared" si="8"/>
        <v/>
      </c>
      <c r="AL6" s="1">
        <f t="shared" si="9"/>
        <v>8</v>
      </c>
      <c r="AM6" s="1">
        <f t="shared" si="10"/>
        <v>8</v>
      </c>
      <c r="AN6" s="1">
        <f t="shared" si="11"/>
        <v>0</v>
      </c>
      <c r="AO6" s="1" t="str">
        <f t="shared" si="12"/>
        <v/>
      </c>
      <c r="AP6" s="1" t="str">
        <f t="shared" si="13"/>
        <v/>
      </c>
      <c r="AQ6" s="1" t="str">
        <f t="shared" si="14"/>
        <v/>
      </c>
    </row>
    <row r="7" spans="2:43" ht="20.100000000000001" customHeight="1">
      <c r="B7" s="204" t="s">
        <v>148</v>
      </c>
      <c r="C7" s="3">
        <v>1</v>
      </c>
      <c r="D7" s="4">
        <v>6</v>
      </c>
      <c r="E7" s="5"/>
      <c r="F7" s="200">
        <v>21</v>
      </c>
      <c r="G7" s="200"/>
      <c r="H7" s="199">
        <f t="shared" si="4"/>
        <v>0</v>
      </c>
      <c r="I7" s="199"/>
      <c r="J7" s="200">
        <v>0</v>
      </c>
      <c r="K7" s="200"/>
      <c r="L7" s="199">
        <f t="shared" si="5"/>
        <v>0</v>
      </c>
      <c r="M7" s="199"/>
      <c r="N7" s="200">
        <v>0</v>
      </c>
      <c r="O7" s="200"/>
      <c r="P7" s="199">
        <f t="shared" si="0"/>
        <v>0</v>
      </c>
      <c r="Q7" s="199"/>
      <c r="R7" s="200">
        <v>0</v>
      </c>
      <c r="S7" s="200"/>
      <c r="T7" s="199">
        <f t="shared" si="1"/>
        <v>0</v>
      </c>
      <c r="U7" s="199"/>
      <c r="V7" s="201">
        <f t="shared" si="2"/>
        <v>21</v>
      </c>
      <c r="W7" s="202"/>
      <c r="X7" s="202">
        <f t="shared" si="3"/>
        <v>0</v>
      </c>
      <c r="Y7" s="202"/>
      <c r="Z7" s="201">
        <f t="shared" si="6"/>
        <v>13</v>
      </c>
      <c r="AA7" s="202"/>
      <c r="AB7" s="203">
        <v>8</v>
      </c>
      <c r="AC7" s="203"/>
      <c r="AH7" s="114">
        <v>1</v>
      </c>
      <c r="AI7" s="114">
        <v>4</v>
      </c>
      <c r="AJ7" s="109">
        <f t="shared" si="7"/>
        <v>0</v>
      </c>
      <c r="AK7" s="109" t="str">
        <f t="shared" si="8"/>
        <v/>
      </c>
      <c r="AL7" s="1">
        <f t="shared" si="9"/>
        <v>13</v>
      </c>
      <c r="AM7" s="1">
        <f t="shared" si="10"/>
        <v>8</v>
      </c>
      <c r="AN7" s="1">
        <f t="shared" si="11"/>
        <v>0</v>
      </c>
      <c r="AO7" s="1" t="str">
        <f t="shared" si="12"/>
        <v/>
      </c>
      <c r="AP7" s="1" t="str">
        <f t="shared" si="13"/>
        <v/>
      </c>
      <c r="AQ7" s="1" t="str">
        <f t="shared" si="14"/>
        <v/>
      </c>
    </row>
    <row r="8" spans="2:43" ht="20.100000000000001" customHeight="1">
      <c r="B8" s="206"/>
      <c r="C8" s="3">
        <v>2</v>
      </c>
      <c r="D8" s="4">
        <v>7</v>
      </c>
      <c r="E8" s="5"/>
      <c r="F8" s="200">
        <v>18</v>
      </c>
      <c r="G8" s="200"/>
      <c r="H8" s="199">
        <f t="shared" si="4"/>
        <v>0</v>
      </c>
      <c r="I8" s="199"/>
      <c r="J8" s="200">
        <v>0</v>
      </c>
      <c r="K8" s="200"/>
      <c r="L8" s="199">
        <f t="shared" si="5"/>
        <v>0</v>
      </c>
      <c r="M8" s="199"/>
      <c r="N8" s="200">
        <v>0</v>
      </c>
      <c r="O8" s="200"/>
      <c r="P8" s="199">
        <f t="shared" si="0"/>
        <v>0</v>
      </c>
      <c r="Q8" s="199"/>
      <c r="R8" s="200">
        <v>0</v>
      </c>
      <c r="S8" s="200"/>
      <c r="T8" s="199">
        <f t="shared" si="1"/>
        <v>0</v>
      </c>
      <c r="U8" s="199"/>
      <c r="V8" s="201">
        <f t="shared" si="2"/>
        <v>18</v>
      </c>
      <c r="W8" s="202"/>
      <c r="X8" s="202">
        <f t="shared" si="3"/>
        <v>0</v>
      </c>
      <c r="Y8" s="202"/>
      <c r="Z8" s="201">
        <f t="shared" si="6"/>
        <v>10</v>
      </c>
      <c r="AA8" s="202"/>
      <c r="AB8" s="203">
        <v>8</v>
      </c>
      <c r="AC8" s="203"/>
      <c r="AH8" s="114">
        <v>1</v>
      </c>
      <c r="AI8" s="114">
        <v>4</v>
      </c>
      <c r="AJ8" s="109">
        <f t="shared" si="7"/>
        <v>0</v>
      </c>
      <c r="AK8" s="109" t="str">
        <f t="shared" si="8"/>
        <v/>
      </c>
      <c r="AL8" s="1">
        <f t="shared" si="9"/>
        <v>10</v>
      </c>
      <c r="AM8" s="1">
        <f t="shared" si="10"/>
        <v>8</v>
      </c>
      <c r="AN8" s="1">
        <f t="shared" si="11"/>
        <v>0</v>
      </c>
      <c r="AO8" s="1" t="str">
        <f t="shared" si="12"/>
        <v/>
      </c>
      <c r="AP8" s="1" t="str">
        <f t="shared" si="13"/>
        <v/>
      </c>
      <c r="AQ8" s="1" t="str">
        <f t="shared" si="14"/>
        <v/>
      </c>
    </row>
    <row r="9" spans="2:43" ht="20.100000000000001" customHeight="1">
      <c r="B9" s="206"/>
      <c r="C9" s="3">
        <v>3</v>
      </c>
      <c r="D9" s="4">
        <v>8</v>
      </c>
      <c r="E9" s="5"/>
      <c r="F9" s="200">
        <v>16</v>
      </c>
      <c r="G9" s="200"/>
      <c r="H9" s="199">
        <f t="shared" si="4"/>
        <v>0</v>
      </c>
      <c r="I9" s="199"/>
      <c r="J9" s="200">
        <v>0</v>
      </c>
      <c r="K9" s="200"/>
      <c r="L9" s="199">
        <f t="shared" si="5"/>
        <v>0</v>
      </c>
      <c r="M9" s="199"/>
      <c r="N9" s="200">
        <v>0</v>
      </c>
      <c r="O9" s="200"/>
      <c r="P9" s="199">
        <f t="shared" si="0"/>
        <v>0</v>
      </c>
      <c r="Q9" s="199"/>
      <c r="R9" s="200">
        <v>0</v>
      </c>
      <c r="S9" s="200"/>
      <c r="T9" s="199">
        <f t="shared" si="1"/>
        <v>0</v>
      </c>
      <c r="U9" s="199"/>
      <c r="V9" s="201">
        <f t="shared" si="2"/>
        <v>16</v>
      </c>
      <c r="W9" s="202"/>
      <c r="X9" s="202">
        <f t="shared" si="3"/>
        <v>0</v>
      </c>
      <c r="Y9" s="202"/>
      <c r="Z9" s="201">
        <f t="shared" si="6"/>
        <v>8</v>
      </c>
      <c r="AA9" s="202"/>
      <c r="AB9" s="203">
        <v>8</v>
      </c>
      <c r="AC9" s="203"/>
      <c r="AH9" s="114">
        <v>1</v>
      </c>
      <c r="AI9" s="114">
        <v>4</v>
      </c>
      <c r="AJ9" s="109">
        <f t="shared" si="7"/>
        <v>0</v>
      </c>
      <c r="AK9" s="109" t="str">
        <f t="shared" si="8"/>
        <v/>
      </c>
      <c r="AL9" s="1">
        <f t="shared" si="9"/>
        <v>8</v>
      </c>
      <c r="AM9" s="1">
        <f t="shared" si="10"/>
        <v>8</v>
      </c>
      <c r="AN9" s="1">
        <f t="shared" si="11"/>
        <v>0</v>
      </c>
      <c r="AO9" s="1" t="str">
        <f t="shared" si="12"/>
        <v/>
      </c>
      <c r="AP9" s="1" t="str">
        <f t="shared" si="13"/>
        <v/>
      </c>
      <c r="AQ9" s="1" t="str">
        <f t="shared" si="14"/>
        <v/>
      </c>
    </row>
    <row r="10" spans="2:43" ht="20.100000000000001" customHeight="1">
      <c r="B10" s="206"/>
      <c r="C10" s="3">
        <v>4</v>
      </c>
      <c r="D10" s="4">
        <v>9</v>
      </c>
      <c r="E10" s="5"/>
      <c r="F10" s="200">
        <v>13</v>
      </c>
      <c r="G10" s="200"/>
      <c r="H10" s="199">
        <f t="shared" ref="H10:H29" si="15">E10*F10</f>
        <v>0</v>
      </c>
      <c r="I10" s="199"/>
      <c r="J10" s="200">
        <v>0</v>
      </c>
      <c r="K10" s="200"/>
      <c r="L10" s="199">
        <f t="shared" ref="L10:L29" si="16">E10*J10</f>
        <v>0</v>
      </c>
      <c r="M10" s="199"/>
      <c r="N10" s="200">
        <v>0</v>
      </c>
      <c r="O10" s="200"/>
      <c r="P10" s="199">
        <f t="shared" ref="P10:P29" si="17">E10*N10</f>
        <v>0</v>
      </c>
      <c r="Q10" s="199"/>
      <c r="R10" s="200">
        <v>0</v>
      </c>
      <c r="S10" s="200"/>
      <c r="T10" s="199">
        <f t="shared" ref="T10:T29" si="18">E10*R10</f>
        <v>0</v>
      </c>
      <c r="U10" s="199"/>
      <c r="V10" s="201">
        <f t="shared" ref="V10:V29" si="19">F10+J10+N10+R10</f>
        <v>13</v>
      </c>
      <c r="W10" s="202"/>
      <c r="X10" s="202">
        <f t="shared" ref="X10:X29" si="20">V10*E10</f>
        <v>0</v>
      </c>
      <c r="Y10" s="202"/>
      <c r="Z10" s="201">
        <f t="shared" ref="Z10:Z29" si="21">V10-AB10</f>
        <v>6</v>
      </c>
      <c r="AA10" s="202"/>
      <c r="AB10" s="203">
        <v>7</v>
      </c>
      <c r="AC10" s="203"/>
      <c r="AH10" s="114">
        <v>1</v>
      </c>
      <c r="AI10" s="114">
        <v>4</v>
      </c>
      <c r="AJ10" s="109">
        <f t="shared" si="7"/>
        <v>0</v>
      </c>
      <c r="AK10" s="109" t="str">
        <f t="shared" si="8"/>
        <v/>
      </c>
      <c r="AL10" s="1">
        <f t="shared" si="9"/>
        <v>6</v>
      </c>
      <c r="AM10" s="1">
        <f t="shared" si="10"/>
        <v>7</v>
      </c>
      <c r="AN10" s="1">
        <f t="shared" si="11"/>
        <v>0</v>
      </c>
      <c r="AO10" s="1" t="str">
        <f t="shared" si="12"/>
        <v/>
      </c>
      <c r="AP10" s="1" t="str">
        <f t="shared" si="13"/>
        <v/>
      </c>
      <c r="AQ10" s="1" t="str">
        <f t="shared" si="14"/>
        <v/>
      </c>
    </row>
    <row r="11" spans="2:43" ht="20.100000000000001" customHeight="1">
      <c r="B11" s="206"/>
      <c r="C11" s="3">
        <v>5</v>
      </c>
      <c r="D11" s="4">
        <v>10</v>
      </c>
      <c r="E11" s="5"/>
      <c r="F11" s="200">
        <v>10.84</v>
      </c>
      <c r="G11" s="200"/>
      <c r="H11" s="199">
        <f t="shared" si="15"/>
        <v>0</v>
      </c>
      <c r="I11" s="199"/>
      <c r="J11" s="200">
        <v>0</v>
      </c>
      <c r="K11" s="200"/>
      <c r="L11" s="199">
        <f t="shared" si="16"/>
        <v>0</v>
      </c>
      <c r="M11" s="199"/>
      <c r="N11" s="200">
        <v>0.16</v>
      </c>
      <c r="O11" s="200"/>
      <c r="P11" s="199">
        <f t="shared" si="17"/>
        <v>0</v>
      </c>
      <c r="Q11" s="199"/>
      <c r="R11" s="200">
        <v>0</v>
      </c>
      <c r="S11" s="200"/>
      <c r="T11" s="199">
        <f t="shared" si="18"/>
        <v>0</v>
      </c>
      <c r="U11" s="199"/>
      <c r="V11" s="201">
        <f t="shared" si="19"/>
        <v>11</v>
      </c>
      <c r="W11" s="202"/>
      <c r="X11" s="202">
        <f t="shared" si="20"/>
        <v>0</v>
      </c>
      <c r="Y11" s="202"/>
      <c r="Z11" s="201">
        <f t="shared" si="21"/>
        <v>5</v>
      </c>
      <c r="AA11" s="202"/>
      <c r="AB11" s="203">
        <v>6</v>
      </c>
      <c r="AC11" s="203"/>
      <c r="AH11" s="114">
        <v>1</v>
      </c>
      <c r="AI11" s="114">
        <v>4</v>
      </c>
      <c r="AJ11" s="109">
        <f t="shared" si="7"/>
        <v>0</v>
      </c>
      <c r="AK11" s="109" t="str">
        <f t="shared" si="8"/>
        <v/>
      </c>
      <c r="AL11" s="1">
        <f t="shared" si="9"/>
        <v>5</v>
      </c>
      <c r="AM11" s="1">
        <f t="shared" si="10"/>
        <v>6</v>
      </c>
      <c r="AN11" s="1">
        <f t="shared" si="11"/>
        <v>0</v>
      </c>
      <c r="AO11" s="1" t="str">
        <f t="shared" si="12"/>
        <v/>
      </c>
      <c r="AP11" s="1" t="str">
        <f t="shared" si="13"/>
        <v/>
      </c>
      <c r="AQ11" s="1" t="str">
        <f t="shared" si="14"/>
        <v/>
      </c>
    </row>
    <row r="12" spans="2:43" ht="20.100000000000001" customHeight="1">
      <c r="B12" s="205"/>
      <c r="C12" s="3">
        <v>6</v>
      </c>
      <c r="D12" s="4">
        <v>11</v>
      </c>
      <c r="E12" s="5"/>
      <c r="F12" s="200">
        <v>8.0500000000000007</v>
      </c>
      <c r="G12" s="200"/>
      <c r="H12" s="199">
        <f t="shared" si="15"/>
        <v>0</v>
      </c>
      <c r="I12" s="199"/>
      <c r="J12" s="200">
        <v>0</v>
      </c>
      <c r="K12" s="200"/>
      <c r="L12" s="199">
        <f t="shared" si="16"/>
        <v>0</v>
      </c>
      <c r="M12" s="199"/>
      <c r="N12" s="200">
        <v>1.95</v>
      </c>
      <c r="O12" s="200"/>
      <c r="P12" s="199">
        <f t="shared" si="17"/>
        <v>0</v>
      </c>
      <c r="Q12" s="199"/>
      <c r="R12" s="200">
        <v>0</v>
      </c>
      <c r="S12" s="200"/>
      <c r="T12" s="199">
        <f t="shared" si="18"/>
        <v>0</v>
      </c>
      <c r="U12" s="199"/>
      <c r="V12" s="201">
        <f t="shared" si="19"/>
        <v>10</v>
      </c>
      <c r="W12" s="202"/>
      <c r="X12" s="202">
        <f t="shared" si="20"/>
        <v>0</v>
      </c>
      <c r="Y12" s="202"/>
      <c r="Z12" s="201">
        <f t="shared" si="21"/>
        <v>5</v>
      </c>
      <c r="AA12" s="202"/>
      <c r="AB12" s="203">
        <v>5</v>
      </c>
      <c r="AC12" s="203"/>
      <c r="AH12" s="114">
        <v>1</v>
      </c>
      <c r="AI12" s="114">
        <v>4</v>
      </c>
      <c r="AJ12" s="109">
        <f t="shared" si="7"/>
        <v>0</v>
      </c>
      <c r="AK12" s="109" t="str">
        <f t="shared" si="8"/>
        <v/>
      </c>
      <c r="AL12" s="1">
        <f t="shared" si="9"/>
        <v>5</v>
      </c>
      <c r="AM12" s="1">
        <f t="shared" si="10"/>
        <v>5</v>
      </c>
      <c r="AN12" s="1">
        <f t="shared" si="11"/>
        <v>0</v>
      </c>
      <c r="AO12" s="1" t="str">
        <f t="shared" si="12"/>
        <v/>
      </c>
      <c r="AP12" s="1" t="str">
        <f t="shared" si="13"/>
        <v/>
      </c>
      <c r="AQ12" s="1" t="str">
        <f t="shared" si="14"/>
        <v/>
      </c>
    </row>
    <row r="13" spans="2:43" ht="20.100000000000001" customHeight="1">
      <c r="B13" s="204" t="s">
        <v>149</v>
      </c>
      <c r="C13" s="3">
        <v>1</v>
      </c>
      <c r="D13" s="4">
        <v>12</v>
      </c>
      <c r="E13" s="5"/>
      <c r="F13" s="200">
        <v>17</v>
      </c>
      <c r="G13" s="200"/>
      <c r="H13" s="199">
        <f t="shared" si="15"/>
        <v>0</v>
      </c>
      <c r="I13" s="199"/>
      <c r="J13" s="200">
        <v>0</v>
      </c>
      <c r="K13" s="200"/>
      <c r="L13" s="199">
        <f t="shared" si="16"/>
        <v>0</v>
      </c>
      <c r="M13" s="199"/>
      <c r="N13" s="200">
        <v>0</v>
      </c>
      <c r="O13" s="200"/>
      <c r="P13" s="199">
        <f t="shared" si="17"/>
        <v>0</v>
      </c>
      <c r="Q13" s="199"/>
      <c r="R13" s="200">
        <v>0</v>
      </c>
      <c r="S13" s="200"/>
      <c r="T13" s="199">
        <f t="shared" si="18"/>
        <v>0</v>
      </c>
      <c r="U13" s="199"/>
      <c r="V13" s="201">
        <f t="shared" si="19"/>
        <v>17</v>
      </c>
      <c r="W13" s="202"/>
      <c r="X13" s="202">
        <f t="shared" si="20"/>
        <v>0</v>
      </c>
      <c r="Y13" s="202"/>
      <c r="Z13" s="201">
        <f t="shared" si="21"/>
        <v>10</v>
      </c>
      <c r="AA13" s="202"/>
      <c r="AB13" s="203">
        <v>7</v>
      </c>
      <c r="AC13" s="203"/>
      <c r="AH13" s="114">
        <v>1</v>
      </c>
      <c r="AI13" s="114">
        <v>4</v>
      </c>
      <c r="AJ13" s="109">
        <f t="shared" si="7"/>
        <v>0</v>
      </c>
      <c r="AK13" s="109" t="str">
        <f t="shared" si="8"/>
        <v/>
      </c>
      <c r="AL13" s="1">
        <f t="shared" si="9"/>
        <v>10</v>
      </c>
      <c r="AM13" s="1">
        <f t="shared" si="10"/>
        <v>7</v>
      </c>
      <c r="AN13" s="1">
        <f t="shared" si="11"/>
        <v>0</v>
      </c>
      <c r="AO13" s="1" t="str">
        <f t="shared" si="12"/>
        <v/>
      </c>
      <c r="AP13" s="1" t="str">
        <f t="shared" si="13"/>
        <v/>
      </c>
      <c r="AQ13" s="1" t="str">
        <f t="shared" si="14"/>
        <v/>
      </c>
    </row>
    <row r="14" spans="2:43" ht="20.100000000000001" customHeight="1">
      <c r="B14" s="206"/>
      <c r="C14" s="3">
        <v>2</v>
      </c>
      <c r="D14" s="4">
        <v>13</v>
      </c>
      <c r="E14" s="5"/>
      <c r="F14" s="200">
        <v>15</v>
      </c>
      <c r="G14" s="200"/>
      <c r="H14" s="199">
        <f t="shared" si="15"/>
        <v>0</v>
      </c>
      <c r="I14" s="199"/>
      <c r="J14" s="200">
        <v>0</v>
      </c>
      <c r="K14" s="200"/>
      <c r="L14" s="199">
        <f t="shared" si="16"/>
        <v>0</v>
      </c>
      <c r="M14" s="199"/>
      <c r="N14" s="200">
        <v>0</v>
      </c>
      <c r="O14" s="200"/>
      <c r="P14" s="199">
        <f t="shared" si="17"/>
        <v>0</v>
      </c>
      <c r="Q14" s="199"/>
      <c r="R14" s="200">
        <v>0</v>
      </c>
      <c r="S14" s="200"/>
      <c r="T14" s="199">
        <f t="shared" si="18"/>
        <v>0</v>
      </c>
      <c r="U14" s="199"/>
      <c r="V14" s="201">
        <f t="shared" si="19"/>
        <v>15</v>
      </c>
      <c r="W14" s="202"/>
      <c r="X14" s="202">
        <f t="shared" si="20"/>
        <v>0</v>
      </c>
      <c r="Y14" s="202"/>
      <c r="Z14" s="201">
        <f t="shared" si="21"/>
        <v>8</v>
      </c>
      <c r="AA14" s="202"/>
      <c r="AB14" s="203">
        <v>7</v>
      </c>
      <c r="AC14" s="203"/>
      <c r="AH14" s="114">
        <v>1</v>
      </c>
      <c r="AI14" s="114">
        <v>4</v>
      </c>
      <c r="AJ14" s="109">
        <f t="shared" si="7"/>
        <v>0</v>
      </c>
      <c r="AK14" s="109" t="str">
        <f t="shared" si="8"/>
        <v/>
      </c>
      <c r="AL14" s="1">
        <f t="shared" si="9"/>
        <v>8</v>
      </c>
      <c r="AM14" s="1">
        <f t="shared" si="10"/>
        <v>7</v>
      </c>
      <c r="AN14" s="1">
        <f t="shared" si="11"/>
        <v>0</v>
      </c>
      <c r="AO14" s="1" t="str">
        <f t="shared" si="12"/>
        <v/>
      </c>
      <c r="AP14" s="1" t="str">
        <f t="shared" si="13"/>
        <v/>
      </c>
      <c r="AQ14" s="1" t="str">
        <f t="shared" si="14"/>
        <v/>
      </c>
    </row>
    <row r="15" spans="2:43" ht="20.100000000000001" customHeight="1">
      <c r="B15" s="206"/>
      <c r="C15" s="3">
        <v>3</v>
      </c>
      <c r="D15" s="4">
        <v>14</v>
      </c>
      <c r="E15" s="5"/>
      <c r="F15" s="200">
        <v>13</v>
      </c>
      <c r="G15" s="200"/>
      <c r="H15" s="199">
        <f t="shared" si="15"/>
        <v>0</v>
      </c>
      <c r="I15" s="199"/>
      <c r="J15" s="200">
        <v>0</v>
      </c>
      <c r="K15" s="200"/>
      <c r="L15" s="199">
        <f t="shared" si="16"/>
        <v>0</v>
      </c>
      <c r="M15" s="199"/>
      <c r="N15" s="200">
        <v>0</v>
      </c>
      <c r="O15" s="200"/>
      <c r="P15" s="199">
        <f t="shared" si="17"/>
        <v>0</v>
      </c>
      <c r="Q15" s="199"/>
      <c r="R15" s="200">
        <v>0</v>
      </c>
      <c r="S15" s="200"/>
      <c r="T15" s="199">
        <f t="shared" si="18"/>
        <v>0</v>
      </c>
      <c r="U15" s="199"/>
      <c r="V15" s="201">
        <f t="shared" si="19"/>
        <v>13</v>
      </c>
      <c r="W15" s="202"/>
      <c r="X15" s="202">
        <f t="shared" si="20"/>
        <v>0</v>
      </c>
      <c r="Y15" s="202"/>
      <c r="Z15" s="201">
        <f t="shared" si="21"/>
        <v>6</v>
      </c>
      <c r="AA15" s="202"/>
      <c r="AB15" s="203">
        <v>7</v>
      </c>
      <c r="AC15" s="203"/>
      <c r="AH15" s="114">
        <v>1</v>
      </c>
      <c r="AI15" s="114">
        <v>4</v>
      </c>
      <c r="AJ15" s="109">
        <f t="shared" si="7"/>
        <v>0</v>
      </c>
      <c r="AK15" s="109" t="str">
        <f t="shared" si="8"/>
        <v/>
      </c>
      <c r="AL15" s="1">
        <f t="shared" si="9"/>
        <v>6</v>
      </c>
      <c r="AM15" s="1">
        <f t="shared" si="10"/>
        <v>7</v>
      </c>
      <c r="AN15" s="1">
        <f t="shared" si="11"/>
        <v>0</v>
      </c>
      <c r="AO15" s="1" t="str">
        <f t="shared" si="12"/>
        <v/>
      </c>
      <c r="AP15" s="1" t="str">
        <f t="shared" si="13"/>
        <v/>
      </c>
      <c r="AQ15" s="1" t="str">
        <f t="shared" si="14"/>
        <v/>
      </c>
    </row>
    <row r="16" spans="2:43" ht="20.100000000000001" customHeight="1">
      <c r="B16" s="205"/>
      <c r="C16" s="3">
        <v>4</v>
      </c>
      <c r="D16" s="4">
        <v>15</v>
      </c>
      <c r="E16" s="5"/>
      <c r="F16" s="200">
        <v>12</v>
      </c>
      <c r="G16" s="200"/>
      <c r="H16" s="199">
        <f t="shared" si="15"/>
        <v>0</v>
      </c>
      <c r="I16" s="199"/>
      <c r="J16" s="200">
        <v>0</v>
      </c>
      <c r="K16" s="200"/>
      <c r="L16" s="199">
        <f t="shared" si="16"/>
        <v>0</v>
      </c>
      <c r="M16" s="199"/>
      <c r="N16" s="200">
        <v>0</v>
      </c>
      <c r="O16" s="200"/>
      <c r="P16" s="199">
        <f t="shared" si="17"/>
        <v>0</v>
      </c>
      <c r="Q16" s="199"/>
      <c r="R16" s="200">
        <v>0</v>
      </c>
      <c r="S16" s="200"/>
      <c r="T16" s="199">
        <f t="shared" si="18"/>
        <v>0</v>
      </c>
      <c r="U16" s="199"/>
      <c r="V16" s="201">
        <f t="shared" si="19"/>
        <v>12</v>
      </c>
      <c r="W16" s="202"/>
      <c r="X16" s="202">
        <f t="shared" si="20"/>
        <v>0</v>
      </c>
      <c r="Y16" s="202"/>
      <c r="Z16" s="201">
        <f t="shared" si="21"/>
        <v>5</v>
      </c>
      <c r="AA16" s="202"/>
      <c r="AB16" s="203">
        <v>7</v>
      </c>
      <c r="AC16" s="203"/>
      <c r="AH16" s="114">
        <v>1</v>
      </c>
      <c r="AI16" s="114">
        <v>4</v>
      </c>
      <c r="AJ16" s="109">
        <f t="shared" si="7"/>
        <v>0</v>
      </c>
      <c r="AK16" s="109" t="str">
        <f t="shared" si="8"/>
        <v/>
      </c>
      <c r="AL16" s="1">
        <f t="shared" si="9"/>
        <v>5</v>
      </c>
      <c r="AM16" s="1">
        <f t="shared" si="10"/>
        <v>7</v>
      </c>
      <c r="AN16" s="1">
        <f t="shared" si="11"/>
        <v>0</v>
      </c>
      <c r="AO16" s="1" t="str">
        <f t="shared" si="12"/>
        <v/>
      </c>
      <c r="AP16" s="1" t="str">
        <f t="shared" si="13"/>
        <v/>
      </c>
      <c r="AQ16" s="1" t="str">
        <f t="shared" si="14"/>
        <v/>
      </c>
    </row>
    <row r="17" spans="2:43" ht="20.100000000000001" customHeight="1">
      <c r="B17" s="204" t="s">
        <v>150</v>
      </c>
      <c r="C17" s="3">
        <v>1</v>
      </c>
      <c r="D17" s="4">
        <v>16</v>
      </c>
      <c r="E17" s="5"/>
      <c r="F17" s="200">
        <v>16</v>
      </c>
      <c r="G17" s="200"/>
      <c r="H17" s="199">
        <f t="shared" si="15"/>
        <v>0</v>
      </c>
      <c r="I17" s="199"/>
      <c r="J17" s="200">
        <v>0</v>
      </c>
      <c r="K17" s="200"/>
      <c r="L17" s="199">
        <f t="shared" si="16"/>
        <v>0</v>
      </c>
      <c r="M17" s="199"/>
      <c r="N17" s="200">
        <v>0</v>
      </c>
      <c r="O17" s="200"/>
      <c r="P17" s="199">
        <f t="shared" si="17"/>
        <v>0</v>
      </c>
      <c r="Q17" s="199"/>
      <c r="R17" s="200">
        <v>0</v>
      </c>
      <c r="S17" s="200"/>
      <c r="T17" s="199">
        <f t="shared" si="18"/>
        <v>0</v>
      </c>
      <c r="U17" s="199"/>
      <c r="V17" s="201">
        <f t="shared" si="19"/>
        <v>16</v>
      </c>
      <c r="W17" s="202"/>
      <c r="X17" s="202">
        <f t="shared" si="20"/>
        <v>0</v>
      </c>
      <c r="Y17" s="202"/>
      <c r="Z17" s="201">
        <f t="shared" si="21"/>
        <v>9</v>
      </c>
      <c r="AA17" s="202"/>
      <c r="AB17" s="203">
        <v>7</v>
      </c>
      <c r="AC17" s="203"/>
      <c r="AH17" s="114">
        <v>1</v>
      </c>
      <c r="AI17" s="114">
        <v>4</v>
      </c>
      <c r="AJ17" s="109">
        <f t="shared" si="7"/>
        <v>0</v>
      </c>
      <c r="AK17" s="109" t="str">
        <f t="shared" si="8"/>
        <v/>
      </c>
      <c r="AL17" s="1">
        <f t="shared" si="9"/>
        <v>9</v>
      </c>
      <c r="AM17" s="1">
        <f t="shared" si="10"/>
        <v>7</v>
      </c>
      <c r="AN17" s="1">
        <f t="shared" si="11"/>
        <v>0</v>
      </c>
      <c r="AO17" s="1" t="str">
        <f t="shared" si="12"/>
        <v/>
      </c>
      <c r="AP17" s="1" t="str">
        <f t="shared" si="13"/>
        <v/>
      </c>
      <c r="AQ17" s="1" t="str">
        <f t="shared" si="14"/>
        <v/>
      </c>
    </row>
    <row r="18" spans="2:43" ht="20.100000000000001" customHeight="1">
      <c r="B18" s="206"/>
      <c r="C18" s="3">
        <v>2</v>
      </c>
      <c r="D18" s="4">
        <v>17</v>
      </c>
      <c r="E18" s="5"/>
      <c r="F18" s="200">
        <v>14</v>
      </c>
      <c r="G18" s="200"/>
      <c r="H18" s="199">
        <f t="shared" si="15"/>
        <v>0</v>
      </c>
      <c r="I18" s="199"/>
      <c r="J18" s="200">
        <v>0</v>
      </c>
      <c r="K18" s="200"/>
      <c r="L18" s="199">
        <f t="shared" si="16"/>
        <v>0</v>
      </c>
      <c r="M18" s="199"/>
      <c r="N18" s="200">
        <v>0</v>
      </c>
      <c r="O18" s="200"/>
      <c r="P18" s="199">
        <f t="shared" si="17"/>
        <v>0</v>
      </c>
      <c r="Q18" s="199"/>
      <c r="R18" s="200">
        <v>0</v>
      </c>
      <c r="S18" s="200"/>
      <c r="T18" s="199">
        <f t="shared" si="18"/>
        <v>0</v>
      </c>
      <c r="U18" s="199"/>
      <c r="V18" s="201">
        <f t="shared" si="19"/>
        <v>14</v>
      </c>
      <c r="W18" s="202"/>
      <c r="X18" s="202">
        <f t="shared" si="20"/>
        <v>0</v>
      </c>
      <c r="Y18" s="202"/>
      <c r="Z18" s="201">
        <f t="shared" si="21"/>
        <v>7</v>
      </c>
      <c r="AA18" s="202"/>
      <c r="AB18" s="203">
        <v>7</v>
      </c>
      <c r="AC18" s="203"/>
      <c r="AH18" s="114">
        <v>1</v>
      </c>
      <c r="AI18" s="114">
        <v>4</v>
      </c>
      <c r="AJ18" s="109">
        <f t="shared" si="7"/>
        <v>0</v>
      </c>
      <c r="AK18" s="109" t="str">
        <f t="shared" si="8"/>
        <v/>
      </c>
      <c r="AL18" s="1">
        <f t="shared" si="9"/>
        <v>7</v>
      </c>
      <c r="AM18" s="1">
        <f t="shared" si="10"/>
        <v>7</v>
      </c>
      <c r="AN18" s="1">
        <f t="shared" si="11"/>
        <v>0</v>
      </c>
      <c r="AO18" s="1" t="str">
        <f t="shared" si="12"/>
        <v/>
      </c>
      <c r="AP18" s="1" t="str">
        <f t="shared" si="13"/>
        <v/>
      </c>
      <c r="AQ18" s="1" t="str">
        <f t="shared" si="14"/>
        <v/>
      </c>
    </row>
    <row r="19" spans="2:43" ht="20.100000000000001" customHeight="1">
      <c r="B19" s="206"/>
      <c r="C19" s="3">
        <v>3</v>
      </c>
      <c r="D19" s="4">
        <v>18</v>
      </c>
      <c r="E19" s="5"/>
      <c r="F19" s="200">
        <v>12</v>
      </c>
      <c r="G19" s="200"/>
      <c r="H19" s="199">
        <f t="shared" si="15"/>
        <v>0</v>
      </c>
      <c r="I19" s="199"/>
      <c r="J19" s="200">
        <v>0</v>
      </c>
      <c r="K19" s="200"/>
      <c r="L19" s="199">
        <f t="shared" si="16"/>
        <v>0</v>
      </c>
      <c r="M19" s="199"/>
      <c r="N19" s="200">
        <v>0</v>
      </c>
      <c r="O19" s="200"/>
      <c r="P19" s="199">
        <f t="shared" si="17"/>
        <v>0</v>
      </c>
      <c r="Q19" s="199"/>
      <c r="R19" s="200">
        <v>0</v>
      </c>
      <c r="S19" s="200"/>
      <c r="T19" s="199">
        <f t="shared" si="18"/>
        <v>0</v>
      </c>
      <c r="U19" s="199"/>
      <c r="V19" s="201">
        <f t="shared" si="19"/>
        <v>12</v>
      </c>
      <c r="W19" s="202"/>
      <c r="X19" s="202">
        <f t="shared" si="20"/>
        <v>0</v>
      </c>
      <c r="Y19" s="202"/>
      <c r="Z19" s="201">
        <f t="shared" si="21"/>
        <v>5</v>
      </c>
      <c r="AA19" s="202"/>
      <c r="AB19" s="203">
        <v>7</v>
      </c>
      <c r="AC19" s="203"/>
      <c r="AH19" s="114">
        <v>1</v>
      </c>
      <c r="AI19" s="114">
        <v>4</v>
      </c>
      <c r="AJ19" s="109">
        <f t="shared" si="7"/>
        <v>0</v>
      </c>
      <c r="AK19" s="109" t="str">
        <f t="shared" si="8"/>
        <v/>
      </c>
      <c r="AL19" s="1">
        <f t="shared" si="9"/>
        <v>5</v>
      </c>
      <c r="AM19" s="1">
        <f t="shared" si="10"/>
        <v>7</v>
      </c>
      <c r="AN19" s="1">
        <f t="shared" si="11"/>
        <v>0</v>
      </c>
      <c r="AO19" s="1" t="str">
        <f t="shared" si="12"/>
        <v/>
      </c>
      <c r="AP19" s="1" t="str">
        <f t="shared" si="13"/>
        <v/>
      </c>
      <c r="AQ19" s="1" t="str">
        <f t="shared" si="14"/>
        <v/>
      </c>
    </row>
    <row r="20" spans="2:43" ht="20.100000000000001" customHeight="1">
      <c r="B20" s="206"/>
      <c r="C20" s="3">
        <v>4</v>
      </c>
      <c r="D20" s="4">
        <v>19</v>
      </c>
      <c r="E20" s="5"/>
      <c r="F20" s="200">
        <v>12</v>
      </c>
      <c r="G20" s="200"/>
      <c r="H20" s="199">
        <f t="shared" si="15"/>
        <v>0</v>
      </c>
      <c r="I20" s="199"/>
      <c r="J20" s="200">
        <v>0</v>
      </c>
      <c r="K20" s="200"/>
      <c r="L20" s="199">
        <f t="shared" si="16"/>
        <v>0</v>
      </c>
      <c r="M20" s="199"/>
      <c r="N20" s="200">
        <v>0</v>
      </c>
      <c r="O20" s="200"/>
      <c r="P20" s="199">
        <f t="shared" si="17"/>
        <v>0</v>
      </c>
      <c r="Q20" s="199"/>
      <c r="R20" s="200">
        <v>0</v>
      </c>
      <c r="S20" s="200"/>
      <c r="T20" s="199">
        <f t="shared" si="18"/>
        <v>0</v>
      </c>
      <c r="U20" s="199"/>
      <c r="V20" s="201">
        <f t="shared" si="19"/>
        <v>12</v>
      </c>
      <c r="W20" s="202"/>
      <c r="X20" s="202">
        <f t="shared" si="20"/>
        <v>0</v>
      </c>
      <c r="Y20" s="202"/>
      <c r="Z20" s="201">
        <f t="shared" si="21"/>
        <v>5</v>
      </c>
      <c r="AA20" s="202"/>
      <c r="AB20" s="203">
        <v>7</v>
      </c>
      <c r="AC20" s="203"/>
      <c r="AH20" s="114">
        <v>1</v>
      </c>
      <c r="AI20" s="114">
        <v>4</v>
      </c>
      <c r="AJ20" s="109">
        <f t="shared" si="7"/>
        <v>0</v>
      </c>
      <c r="AK20" s="109" t="str">
        <f t="shared" si="8"/>
        <v/>
      </c>
      <c r="AL20" s="1">
        <f t="shared" si="9"/>
        <v>5</v>
      </c>
      <c r="AM20" s="1">
        <f t="shared" si="10"/>
        <v>7</v>
      </c>
      <c r="AN20" s="1">
        <f t="shared" si="11"/>
        <v>0</v>
      </c>
      <c r="AO20" s="1" t="str">
        <f t="shared" si="12"/>
        <v/>
      </c>
      <c r="AP20" s="1" t="str">
        <f t="shared" si="13"/>
        <v/>
      </c>
      <c r="AQ20" s="1" t="str">
        <f t="shared" si="14"/>
        <v/>
      </c>
    </row>
    <row r="21" spans="2:43" ht="20.100000000000001" customHeight="1">
      <c r="B21" s="205"/>
      <c r="C21" s="3">
        <v>5</v>
      </c>
      <c r="D21" s="4">
        <v>20</v>
      </c>
      <c r="E21" s="5"/>
      <c r="F21" s="200">
        <v>10</v>
      </c>
      <c r="G21" s="200"/>
      <c r="H21" s="199">
        <f t="shared" si="15"/>
        <v>0</v>
      </c>
      <c r="I21" s="199"/>
      <c r="J21" s="200">
        <v>0</v>
      </c>
      <c r="K21" s="200"/>
      <c r="L21" s="199">
        <f t="shared" si="16"/>
        <v>0</v>
      </c>
      <c r="M21" s="199"/>
      <c r="N21" s="200">
        <v>0</v>
      </c>
      <c r="O21" s="200"/>
      <c r="P21" s="199">
        <f t="shared" si="17"/>
        <v>0</v>
      </c>
      <c r="Q21" s="199"/>
      <c r="R21" s="200">
        <v>0</v>
      </c>
      <c r="S21" s="200"/>
      <c r="T21" s="199">
        <f t="shared" si="18"/>
        <v>0</v>
      </c>
      <c r="U21" s="199"/>
      <c r="V21" s="201">
        <f t="shared" si="19"/>
        <v>10</v>
      </c>
      <c r="W21" s="202"/>
      <c r="X21" s="202">
        <f t="shared" si="20"/>
        <v>0</v>
      </c>
      <c r="Y21" s="202"/>
      <c r="Z21" s="201">
        <f t="shared" si="21"/>
        <v>5</v>
      </c>
      <c r="AA21" s="202"/>
      <c r="AB21" s="203">
        <v>5</v>
      </c>
      <c r="AC21" s="203"/>
      <c r="AH21" s="114">
        <v>1</v>
      </c>
      <c r="AI21" s="114">
        <v>4</v>
      </c>
      <c r="AJ21" s="109">
        <f t="shared" si="7"/>
        <v>0</v>
      </c>
      <c r="AK21" s="109" t="str">
        <f t="shared" si="8"/>
        <v/>
      </c>
      <c r="AL21" s="1">
        <f t="shared" si="9"/>
        <v>5</v>
      </c>
      <c r="AM21" s="1">
        <f t="shared" si="10"/>
        <v>5</v>
      </c>
      <c r="AN21" s="1">
        <f t="shared" si="11"/>
        <v>0</v>
      </c>
      <c r="AO21" s="1" t="str">
        <f t="shared" si="12"/>
        <v/>
      </c>
      <c r="AP21" s="1" t="str">
        <f t="shared" si="13"/>
        <v/>
      </c>
      <c r="AQ21" s="1" t="str">
        <f t="shared" si="14"/>
        <v/>
      </c>
    </row>
    <row r="22" spans="2:43" ht="20.100000000000001" customHeight="1">
      <c r="B22" s="204" t="s">
        <v>151</v>
      </c>
      <c r="C22" s="3">
        <v>1</v>
      </c>
      <c r="D22" s="4">
        <v>21</v>
      </c>
      <c r="E22" s="5"/>
      <c r="F22" s="200">
        <v>17</v>
      </c>
      <c r="G22" s="200"/>
      <c r="H22" s="199">
        <f t="shared" si="15"/>
        <v>0</v>
      </c>
      <c r="I22" s="199"/>
      <c r="J22" s="200">
        <v>0</v>
      </c>
      <c r="K22" s="200"/>
      <c r="L22" s="199">
        <f t="shared" si="16"/>
        <v>0</v>
      </c>
      <c r="M22" s="199"/>
      <c r="N22" s="200">
        <v>0</v>
      </c>
      <c r="O22" s="200"/>
      <c r="P22" s="199">
        <f t="shared" si="17"/>
        <v>0</v>
      </c>
      <c r="Q22" s="199"/>
      <c r="R22" s="200">
        <v>0</v>
      </c>
      <c r="S22" s="200"/>
      <c r="T22" s="199">
        <f t="shared" si="18"/>
        <v>0</v>
      </c>
      <c r="U22" s="199"/>
      <c r="V22" s="201">
        <f t="shared" si="19"/>
        <v>17</v>
      </c>
      <c r="W22" s="202"/>
      <c r="X22" s="202">
        <f t="shared" si="20"/>
        <v>0</v>
      </c>
      <c r="Y22" s="202"/>
      <c r="Z22" s="201">
        <f t="shared" si="21"/>
        <v>10</v>
      </c>
      <c r="AA22" s="202"/>
      <c r="AB22" s="203">
        <v>7</v>
      </c>
      <c r="AC22" s="203"/>
      <c r="AH22" s="114">
        <v>1</v>
      </c>
      <c r="AI22" s="114">
        <v>4</v>
      </c>
      <c r="AJ22" s="109">
        <f t="shared" si="7"/>
        <v>0</v>
      </c>
      <c r="AK22" s="109" t="str">
        <f t="shared" si="8"/>
        <v/>
      </c>
      <c r="AL22" s="1">
        <f t="shared" si="9"/>
        <v>10</v>
      </c>
      <c r="AM22" s="1">
        <f t="shared" si="10"/>
        <v>7</v>
      </c>
      <c r="AN22" s="1">
        <f t="shared" si="11"/>
        <v>0</v>
      </c>
      <c r="AO22" s="1" t="str">
        <f t="shared" si="12"/>
        <v/>
      </c>
      <c r="AP22" s="1" t="str">
        <f t="shared" si="13"/>
        <v/>
      </c>
      <c r="AQ22" s="1" t="str">
        <f t="shared" si="14"/>
        <v/>
      </c>
    </row>
    <row r="23" spans="2:43" ht="20.100000000000001" customHeight="1">
      <c r="B23" s="206"/>
      <c r="C23" s="3">
        <v>2</v>
      </c>
      <c r="D23" s="4">
        <v>22</v>
      </c>
      <c r="E23" s="5"/>
      <c r="F23" s="200">
        <v>16</v>
      </c>
      <c r="G23" s="200"/>
      <c r="H23" s="199">
        <f t="shared" si="15"/>
        <v>0</v>
      </c>
      <c r="I23" s="199"/>
      <c r="J23" s="200">
        <v>0</v>
      </c>
      <c r="K23" s="200"/>
      <c r="L23" s="199">
        <f t="shared" si="16"/>
        <v>0</v>
      </c>
      <c r="M23" s="199"/>
      <c r="N23" s="200">
        <v>0</v>
      </c>
      <c r="O23" s="200"/>
      <c r="P23" s="199">
        <f t="shared" si="17"/>
        <v>0</v>
      </c>
      <c r="Q23" s="199"/>
      <c r="R23" s="200">
        <v>0</v>
      </c>
      <c r="S23" s="200"/>
      <c r="T23" s="199">
        <f t="shared" si="18"/>
        <v>0</v>
      </c>
      <c r="U23" s="199"/>
      <c r="V23" s="201">
        <f t="shared" si="19"/>
        <v>16</v>
      </c>
      <c r="W23" s="202"/>
      <c r="X23" s="202">
        <f t="shared" si="20"/>
        <v>0</v>
      </c>
      <c r="Y23" s="202"/>
      <c r="Z23" s="201">
        <f t="shared" si="21"/>
        <v>9</v>
      </c>
      <c r="AA23" s="202"/>
      <c r="AB23" s="203">
        <v>7</v>
      </c>
      <c r="AC23" s="203"/>
      <c r="AH23" s="114">
        <v>1</v>
      </c>
      <c r="AI23" s="114">
        <v>4</v>
      </c>
      <c r="AJ23" s="109">
        <f t="shared" si="7"/>
        <v>0</v>
      </c>
      <c r="AK23" s="109" t="str">
        <f t="shared" si="8"/>
        <v/>
      </c>
      <c r="AL23" s="1">
        <f t="shared" si="9"/>
        <v>9</v>
      </c>
      <c r="AM23" s="1">
        <f t="shared" si="10"/>
        <v>7</v>
      </c>
      <c r="AN23" s="1">
        <f t="shared" si="11"/>
        <v>0</v>
      </c>
      <c r="AO23" s="1" t="str">
        <f t="shared" si="12"/>
        <v/>
      </c>
      <c r="AP23" s="1" t="str">
        <f t="shared" si="13"/>
        <v/>
      </c>
      <c r="AQ23" s="1" t="str">
        <f t="shared" si="14"/>
        <v/>
      </c>
    </row>
    <row r="24" spans="2:43" ht="20.100000000000001" customHeight="1">
      <c r="B24" s="206"/>
      <c r="C24" s="3">
        <v>3</v>
      </c>
      <c r="D24" s="4">
        <v>23</v>
      </c>
      <c r="E24" s="5"/>
      <c r="F24" s="200">
        <v>15</v>
      </c>
      <c r="G24" s="200"/>
      <c r="H24" s="199">
        <f t="shared" si="15"/>
        <v>0</v>
      </c>
      <c r="I24" s="199"/>
      <c r="J24" s="200">
        <v>0</v>
      </c>
      <c r="K24" s="200"/>
      <c r="L24" s="199">
        <f t="shared" si="16"/>
        <v>0</v>
      </c>
      <c r="M24" s="199"/>
      <c r="N24" s="200">
        <v>0</v>
      </c>
      <c r="O24" s="200"/>
      <c r="P24" s="199">
        <f t="shared" si="17"/>
        <v>0</v>
      </c>
      <c r="Q24" s="199"/>
      <c r="R24" s="200">
        <v>0</v>
      </c>
      <c r="S24" s="200"/>
      <c r="T24" s="199">
        <f t="shared" si="18"/>
        <v>0</v>
      </c>
      <c r="U24" s="199"/>
      <c r="V24" s="201">
        <f t="shared" si="19"/>
        <v>15</v>
      </c>
      <c r="W24" s="202"/>
      <c r="X24" s="202">
        <f t="shared" si="20"/>
        <v>0</v>
      </c>
      <c r="Y24" s="202"/>
      <c r="Z24" s="201">
        <f t="shared" si="21"/>
        <v>8</v>
      </c>
      <c r="AA24" s="202"/>
      <c r="AB24" s="203">
        <v>7</v>
      </c>
      <c r="AC24" s="203"/>
      <c r="AH24" s="114">
        <v>1</v>
      </c>
      <c r="AI24" s="114">
        <v>4</v>
      </c>
      <c r="AJ24" s="109">
        <f t="shared" si="7"/>
        <v>0</v>
      </c>
      <c r="AK24" s="109" t="str">
        <f t="shared" si="8"/>
        <v/>
      </c>
      <c r="AL24" s="1">
        <f t="shared" si="9"/>
        <v>8</v>
      </c>
      <c r="AM24" s="1">
        <f t="shared" si="10"/>
        <v>7</v>
      </c>
      <c r="AN24" s="1">
        <f t="shared" si="11"/>
        <v>0</v>
      </c>
      <c r="AO24" s="1" t="str">
        <f t="shared" si="12"/>
        <v/>
      </c>
      <c r="AP24" s="1" t="str">
        <f t="shared" si="13"/>
        <v/>
      </c>
      <c r="AQ24" s="1" t="str">
        <f t="shared" si="14"/>
        <v/>
      </c>
    </row>
    <row r="25" spans="2:43" ht="20.100000000000001" customHeight="1">
      <c r="B25" s="206"/>
      <c r="C25" s="3">
        <v>4</v>
      </c>
      <c r="D25" s="4">
        <v>24</v>
      </c>
      <c r="E25" s="5"/>
      <c r="F25" s="200">
        <v>12</v>
      </c>
      <c r="G25" s="200"/>
      <c r="H25" s="199">
        <f t="shared" si="15"/>
        <v>0</v>
      </c>
      <c r="I25" s="199"/>
      <c r="J25" s="200">
        <v>0</v>
      </c>
      <c r="K25" s="200"/>
      <c r="L25" s="199">
        <f t="shared" si="16"/>
        <v>0</v>
      </c>
      <c r="M25" s="199"/>
      <c r="N25" s="200">
        <v>0</v>
      </c>
      <c r="O25" s="200"/>
      <c r="P25" s="199">
        <f t="shared" si="17"/>
        <v>0</v>
      </c>
      <c r="Q25" s="199"/>
      <c r="R25" s="200">
        <v>0</v>
      </c>
      <c r="S25" s="200"/>
      <c r="T25" s="199">
        <f t="shared" si="18"/>
        <v>0</v>
      </c>
      <c r="U25" s="199"/>
      <c r="V25" s="201">
        <f t="shared" si="19"/>
        <v>12</v>
      </c>
      <c r="W25" s="202"/>
      <c r="X25" s="202">
        <f t="shared" si="20"/>
        <v>0</v>
      </c>
      <c r="Y25" s="202"/>
      <c r="Z25" s="201">
        <f t="shared" si="21"/>
        <v>7</v>
      </c>
      <c r="AA25" s="202"/>
      <c r="AB25" s="203">
        <v>5</v>
      </c>
      <c r="AC25" s="203"/>
      <c r="AH25" s="114">
        <v>1</v>
      </c>
      <c r="AI25" s="114">
        <v>4</v>
      </c>
      <c r="AJ25" s="109">
        <f t="shared" si="7"/>
        <v>0</v>
      </c>
      <c r="AK25" s="109" t="str">
        <f t="shared" si="8"/>
        <v/>
      </c>
      <c r="AL25" s="1">
        <f t="shared" si="9"/>
        <v>7</v>
      </c>
      <c r="AM25" s="1">
        <f t="shared" si="10"/>
        <v>5</v>
      </c>
      <c r="AN25" s="1">
        <f t="shared" si="11"/>
        <v>0</v>
      </c>
      <c r="AO25" s="1" t="str">
        <f t="shared" si="12"/>
        <v/>
      </c>
      <c r="AP25" s="1" t="str">
        <f t="shared" si="13"/>
        <v/>
      </c>
      <c r="AQ25" s="1" t="str">
        <f t="shared" si="14"/>
        <v/>
      </c>
    </row>
    <row r="26" spans="2:43" ht="20.100000000000001" customHeight="1">
      <c r="B26" s="206"/>
      <c r="C26" s="3">
        <v>5</v>
      </c>
      <c r="D26" s="4">
        <v>25</v>
      </c>
      <c r="E26" s="5"/>
      <c r="F26" s="200">
        <v>11</v>
      </c>
      <c r="G26" s="200"/>
      <c r="H26" s="199">
        <f t="shared" si="15"/>
        <v>0</v>
      </c>
      <c r="I26" s="199"/>
      <c r="J26" s="200">
        <v>0</v>
      </c>
      <c r="K26" s="200"/>
      <c r="L26" s="199">
        <f t="shared" si="16"/>
        <v>0</v>
      </c>
      <c r="M26" s="199"/>
      <c r="N26" s="200">
        <v>0</v>
      </c>
      <c r="O26" s="200"/>
      <c r="P26" s="199">
        <f t="shared" si="17"/>
        <v>0</v>
      </c>
      <c r="Q26" s="199"/>
      <c r="R26" s="200">
        <v>0</v>
      </c>
      <c r="S26" s="200"/>
      <c r="T26" s="199">
        <f t="shared" si="18"/>
        <v>0</v>
      </c>
      <c r="U26" s="199"/>
      <c r="V26" s="201">
        <f t="shared" si="19"/>
        <v>11</v>
      </c>
      <c r="W26" s="202"/>
      <c r="X26" s="202">
        <f t="shared" si="20"/>
        <v>0</v>
      </c>
      <c r="Y26" s="202"/>
      <c r="Z26" s="201">
        <f t="shared" si="21"/>
        <v>6</v>
      </c>
      <c r="AA26" s="202"/>
      <c r="AB26" s="203">
        <v>5</v>
      </c>
      <c r="AC26" s="203"/>
      <c r="AH26" s="114">
        <v>1</v>
      </c>
      <c r="AI26" s="114">
        <v>4</v>
      </c>
      <c r="AJ26" s="109">
        <f t="shared" si="7"/>
        <v>0</v>
      </c>
      <c r="AK26" s="109" t="str">
        <f t="shared" si="8"/>
        <v/>
      </c>
      <c r="AL26" s="1">
        <f t="shared" si="9"/>
        <v>6</v>
      </c>
      <c r="AM26" s="1">
        <f t="shared" si="10"/>
        <v>5</v>
      </c>
      <c r="AN26" s="1">
        <f t="shared" si="11"/>
        <v>0</v>
      </c>
      <c r="AO26" s="1" t="str">
        <f t="shared" si="12"/>
        <v/>
      </c>
      <c r="AP26" s="1" t="str">
        <f t="shared" si="13"/>
        <v/>
      </c>
      <c r="AQ26" s="1" t="str">
        <f t="shared" si="14"/>
        <v/>
      </c>
    </row>
    <row r="27" spans="2:43" ht="20.100000000000001" customHeight="1">
      <c r="B27" s="206"/>
      <c r="C27" s="3">
        <v>6</v>
      </c>
      <c r="D27" s="4">
        <v>26</v>
      </c>
      <c r="E27" s="5"/>
      <c r="F27" s="200">
        <v>8.5399999999999991</v>
      </c>
      <c r="G27" s="200"/>
      <c r="H27" s="199">
        <f t="shared" si="15"/>
        <v>0</v>
      </c>
      <c r="I27" s="199"/>
      <c r="J27" s="200">
        <v>0.23</v>
      </c>
      <c r="K27" s="200"/>
      <c r="L27" s="199">
        <f t="shared" si="16"/>
        <v>0</v>
      </c>
      <c r="M27" s="199"/>
      <c r="N27" s="200">
        <v>1.23</v>
      </c>
      <c r="O27" s="200"/>
      <c r="P27" s="199">
        <f t="shared" si="17"/>
        <v>0</v>
      </c>
      <c r="Q27" s="199"/>
      <c r="R27" s="200">
        <v>0</v>
      </c>
      <c r="S27" s="200"/>
      <c r="T27" s="199">
        <f t="shared" si="18"/>
        <v>0</v>
      </c>
      <c r="U27" s="199"/>
      <c r="V27" s="201">
        <f t="shared" si="19"/>
        <v>10</v>
      </c>
      <c r="W27" s="202"/>
      <c r="X27" s="202">
        <f t="shared" si="20"/>
        <v>0</v>
      </c>
      <c r="Y27" s="202"/>
      <c r="Z27" s="201">
        <f t="shared" si="21"/>
        <v>5</v>
      </c>
      <c r="AA27" s="202"/>
      <c r="AB27" s="203">
        <v>5</v>
      </c>
      <c r="AC27" s="203"/>
      <c r="AH27" s="114">
        <v>2</v>
      </c>
      <c r="AI27" s="114">
        <v>6</v>
      </c>
      <c r="AJ27" s="109" t="str">
        <f t="shared" si="7"/>
        <v/>
      </c>
      <c r="AK27" s="109">
        <f t="shared" si="8"/>
        <v>0</v>
      </c>
      <c r="AL27" s="1" t="str">
        <f t="shared" si="9"/>
        <v/>
      </c>
      <c r="AM27" s="1" t="str">
        <f t="shared" si="10"/>
        <v/>
      </c>
      <c r="AN27" s="1" t="str">
        <f t="shared" si="11"/>
        <v/>
      </c>
      <c r="AO27" s="1">
        <f t="shared" si="12"/>
        <v>5</v>
      </c>
      <c r="AP27" s="1">
        <f t="shared" si="13"/>
        <v>5</v>
      </c>
      <c r="AQ27" s="1">
        <f t="shared" si="14"/>
        <v>0</v>
      </c>
    </row>
    <row r="28" spans="2:43" ht="20.100000000000001" customHeight="1">
      <c r="B28" s="205"/>
      <c r="C28" s="3">
        <v>7</v>
      </c>
      <c r="D28" s="4">
        <v>27</v>
      </c>
      <c r="E28" s="5"/>
      <c r="F28" s="200">
        <v>5.05</v>
      </c>
      <c r="G28" s="200"/>
      <c r="H28" s="199">
        <f t="shared" si="15"/>
        <v>0</v>
      </c>
      <c r="I28" s="199"/>
      <c r="J28" s="200">
        <v>0.23</v>
      </c>
      <c r="K28" s="200"/>
      <c r="L28" s="199">
        <f t="shared" si="16"/>
        <v>0</v>
      </c>
      <c r="M28" s="199"/>
      <c r="N28" s="200">
        <v>4.72</v>
      </c>
      <c r="O28" s="200"/>
      <c r="P28" s="199">
        <f t="shared" si="17"/>
        <v>0</v>
      </c>
      <c r="Q28" s="199"/>
      <c r="R28" s="200">
        <v>0</v>
      </c>
      <c r="S28" s="200"/>
      <c r="T28" s="199">
        <f t="shared" si="18"/>
        <v>0</v>
      </c>
      <c r="U28" s="199"/>
      <c r="V28" s="201">
        <f t="shared" si="19"/>
        <v>10</v>
      </c>
      <c r="W28" s="202"/>
      <c r="X28" s="202">
        <f t="shared" si="20"/>
        <v>0</v>
      </c>
      <c r="Y28" s="202"/>
      <c r="Z28" s="201">
        <f t="shared" si="21"/>
        <v>5</v>
      </c>
      <c r="AA28" s="202"/>
      <c r="AB28" s="203">
        <v>5</v>
      </c>
      <c r="AC28" s="203"/>
      <c r="AH28" s="114">
        <v>2</v>
      </c>
      <c r="AI28" s="114">
        <v>6</v>
      </c>
      <c r="AJ28" s="109" t="str">
        <f t="shared" si="7"/>
        <v/>
      </c>
      <c r="AK28" s="109">
        <f t="shared" si="8"/>
        <v>0</v>
      </c>
      <c r="AL28" s="1" t="str">
        <f t="shared" si="9"/>
        <v/>
      </c>
      <c r="AM28" s="1" t="str">
        <f t="shared" si="10"/>
        <v/>
      </c>
      <c r="AN28" s="1" t="str">
        <f t="shared" si="11"/>
        <v/>
      </c>
      <c r="AO28" s="1">
        <f t="shared" si="12"/>
        <v>5</v>
      </c>
      <c r="AP28" s="1">
        <f t="shared" si="13"/>
        <v>5</v>
      </c>
      <c r="AQ28" s="1">
        <f t="shared" si="14"/>
        <v>0</v>
      </c>
    </row>
    <row r="29" spans="2:43" ht="20.100000000000001" customHeight="1">
      <c r="B29" s="204" t="s">
        <v>152</v>
      </c>
      <c r="C29" s="3">
        <v>1</v>
      </c>
      <c r="D29" s="4">
        <v>28</v>
      </c>
      <c r="E29" s="5"/>
      <c r="F29" s="200">
        <v>16</v>
      </c>
      <c r="G29" s="200"/>
      <c r="H29" s="199">
        <f t="shared" si="15"/>
        <v>0</v>
      </c>
      <c r="I29" s="199"/>
      <c r="J29" s="200">
        <v>0</v>
      </c>
      <c r="K29" s="200"/>
      <c r="L29" s="199">
        <f t="shared" si="16"/>
        <v>0</v>
      </c>
      <c r="M29" s="199"/>
      <c r="N29" s="200">
        <v>0</v>
      </c>
      <c r="O29" s="200"/>
      <c r="P29" s="199">
        <f t="shared" si="17"/>
        <v>0</v>
      </c>
      <c r="Q29" s="199"/>
      <c r="R29" s="200">
        <v>0</v>
      </c>
      <c r="S29" s="200"/>
      <c r="T29" s="199">
        <f t="shared" si="18"/>
        <v>0</v>
      </c>
      <c r="U29" s="199"/>
      <c r="V29" s="201">
        <f t="shared" si="19"/>
        <v>16</v>
      </c>
      <c r="W29" s="202"/>
      <c r="X29" s="202">
        <f t="shared" si="20"/>
        <v>0</v>
      </c>
      <c r="Y29" s="202"/>
      <c r="Z29" s="201">
        <f t="shared" si="21"/>
        <v>10</v>
      </c>
      <c r="AA29" s="202"/>
      <c r="AB29" s="203">
        <v>6</v>
      </c>
      <c r="AC29" s="203"/>
      <c r="AH29" s="114">
        <v>1</v>
      </c>
      <c r="AI29" s="114">
        <v>4</v>
      </c>
      <c r="AJ29" s="109">
        <f t="shared" si="7"/>
        <v>0</v>
      </c>
      <c r="AK29" s="109" t="str">
        <f t="shared" si="8"/>
        <v/>
      </c>
      <c r="AL29" s="1">
        <f t="shared" si="9"/>
        <v>10</v>
      </c>
      <c r="AM29" s="1">
        <f t="shared" si="10"/>
        <v>6</v>
      </c>
      <c r="AN29" s="1">
        <f t="shared" si="11"/>
        <v>0</v>
      </c>
      <c r="AO29" s="1" t="str">
        <f t="shared" si="12"/>
        <v/>
      </c>
      <c r="AP29" s="1" t="str">
        <f t="shared" si="13"/>
        <v/>
      </c>
      <c r="AQ29" s="1" t="str">
        <f t="shared" si="14"/>
        <v/>
      </c>
    </row>
    <row r="30" spans="2:43" ht="20.100000000000001" customHeight="1">
      <c r="B30" s="206"/>
      <c r="C30" s="3">
        <v>2</v>
      </c>
      <c r="D30" s="4">
        <v>29</v>
      </c>
      <c r="E30" s="5"/>
      <c r="F30" s="200">
        <v>13</v>
      </c>
      <c r="G30" s="200"/>
      <c r="H30" s="199">
        <f t="shared" ref="H30:H40" si="22">E30*F30</f>
        <v>0</v>
      </c>
      <c r="I30" s="199"/>
      <c r="J30" s="200">
        <v>0</v>
      </c>
      <c r="K30" s="200"/>
      <c r="L30" s="199">
        <f t="shared" ref="L30:L40" si="23">E30*J30</f>
        <v>0</v>
      </c>
      <c r="M30" s="199"/>
      <c r="N30" s="200">
        <v>0</v>
      </c>
      <c r="O30" s="200"/>
      <c r="P30" s="199">
        <f t="shared" ref="P30:P40" si="24">E30*N30</f>
        <v>0</v>
      </c>
      <c r="Q30" s="199"/>
      <c r="R30" s="200">
        <v>0</v>
      </c>
      <c r="S30" s="200"/>
      <c r="T30" s="199">
        <f t="shared" ref="T30:T40" si="25">E30*R30</f>
        <v>0</v>
      </c>
      <c r="U30" s="199"/>
      <c r="V30" s="201">
        <f t="shared" ref="V30:V40" si="26">F30+J30+N30+R30</f>
        <v>13</v>
      </c>
      <c r="W30" s="202"/>
      <c r="X30" s="202">
        <f t="shared" ref="X30:X40" si="27">V30*E30</f>
        <v>0</v>
      </c>
      <c r="Y30" s="202"/>
      <c r="Z30" s="201">
        <f t="shared" ref="Z30:Z40" si="28">V30-AB30</f>
        <v>7</v>
      </c>
      <c r="AA30" s="202"/>
      <c r="AB30" s="203">
        <v>6</v>
      </c>
      <c r="AC30" s="203"/>
      <c r="AH30" s="114">
        <v>1</v>
      </c>
      <c r="AI30" s="114">
        <v>4</v>
      </c>
      <c r="AJ30" s="109">
        <f t="shared" ref="AJ30:AJ40" si="29">IF(AH30=1,ROUND((AI30*(V30+1.5)*E30*$AJ$1)*1.05/1000,3),"")</f>
        <v>0</v>
      </c>
      <c r="AK30" s="109" t="str">
        <f t="shared" ref="AK30:AK40" si="30">IF(AH30=2,ROUND((AI30*(V30+1.5)*E30*$AK$1)*1.05/1000,3),"")</f>
        <v/>
      </c>
      <c r="AL30" s="1">
        <f t="shared" ref="AL30:AL40" si="31">IF(AH30=1,Z30,"")</f>
        <v>7</v>
      </c>
      <c r="AM30" s="1">
        <f t="shared" ref="AM30:AM40" si="32">IF(AH30=1,AB30,"")</f>
        <v>6</v>
      </c>
      <c r="AN30" s="1">
        <f t="shared" ref="AN30:AN40" si="33">IF(AH30=1,E30,"")</f>
        <v>0</v>
      </c>
      <c r="AO30" s="1" t="str">
        <f t="shared" ref="AO30:AO40" si="34">IF(AH30=2,Z30,"")</f>
        <v/>
      </c>
      <c r="AP30" s="1" t="str">
        <f t="shared" ref="AP30:AP40" si="35">IF(AH30=2,AB30,"")</f>
        <v/>
      </c>
      <c r="AQ30" s="1" t="str">
        <f t="shared" ref="AQ30:AQ40" si="36">IF(AH30=2,E30,"")</f>
        <v/>
      </c>
    </row>
    <row r="31" spans="2:43" ht="20.100000000000001" customHeight="1">
      <c r="B31" s="206"/>
      <c r="C31" s="3">
        <v>3</v>
      </c>
      <c r="D31" s="4">
        <v>30</v>
      </c>
      <c r="E31" s="5"/>
      <c r="F31" s="200">
        <v>11</v>
      </c>
      <c r="G31" s="200"/>
      <c r="H31" s="199">
        <f t="shared" si="22"/>
        <v>0</v>
      </c>
      <c r="I31" s="199"/>
      <c r="J31" s="200">
        <v>0</v>
      </c>
      <c r="K31" s="200"/>
      <c r="L31" s="199">
        <f t="shared" si="23"/>
        <v>0</v>
      </c>
      <c r="M31" s="199"/>
      <c r="N31" s="200">
        <v>0</v>
      </c>
      <c r="O31" s="200"/>
      <c r="P31" s="199">
        <f t="shared" si="24"/>
        <v>0</v>
      </c>
      <c r="Q31" s="199"/>
      <c r="R31" s="200">
        <v>0</v>
      </c>
      <c r="S31" s="200"/>
      <c r="T31" s="199">
        <f t="shared" si="25"/>
        <v>0</v>
      </c>
      <c r="U31" s="199"/>
      <c r="V31" s="201">
        <f t="shared" si="26"/>
        <v>11</v>
      </c>
      <c r="W31" s="202"/>
      <c r="X31" s="202">
        <f t="shared" si="27"/>
        <v>0</v>
      </c>
      <c r="Y31" s="202"/>
      <c r="Z31" s="201">
        <f t="shared" si="28"/>
        <v>6</v>
      </c>
      <c r="AA31" s="202"/>
      <c r="AB31" s="203">
        <v>5</v>
      </c>
      <c r="AC31" s="203"/>
      <c r="AH31" s="114">
        <v>1</v>
      </c>
      <c r="AI31" s="114">
        <v>4</v>
      </c>
      <c r="AJ31" s="109">
        <f t="shared" si="29"/>
        <v>0</v>
      </c>
      <c r="AK31" s="109" t="str">
        <f t="shared" si="30"/>
        <v/>
      </c>
      <c r="AL31" s="1">
        <f t="shared" si="31"/>
        <v>6</v>
      </c>
      <c r="AM31" s="1">
        <f t="shared" si="32"/>
        <v>5</v>
      </c>
      <c r="AN31" s="1">
        <f t="shared" si="33"/>
        <v>0</v>
      </c>
      <c r="AO31" s="1" t="str">
        <f t="shared" si="34"/>
        <v/>
      </c>
      <c r="AP31" s="1" t="str">
        <f t="shared" si="35"/>
        <v/>
      </c>
      <c r="AQ31" s="1" t="str">
        <f t="shared" si="36"/>
        <v/>
      </c>
    </row>
    <row r="32" spans="2:43" ht="20.100000000000001" customHeight="1">
      <c r="B32" s="206"/>
      <c r="C32" s="3">
        <v>4</v>
      </c>
      <c r="D32" s="4">
        <v>31</v>
      </c>
      <c r="E32" s="5"/>
      <c r="F32" s="200">
        <v>10</v>
      </c>
      <c r="G32" s="200"/>
      <c r="H32" s="199">
        <f t="shared" si="22"/>
        <v>0</v>
      </c>
      <c r="I32" s="199"/>
      <c r="J32" s="200">
        <v>0</v>
      </c>
      <c r="K32" s="200"/>
      <c r="L32" s="199">
        <f t="shared" si="23"/>
        <v>0</v>
      </c>
      <c r="M32" s="199"/>
      <c r="N32" s="200">
        <v>0</v>
      </c>
      <c r="O32" s="200"/>
      <c r="P32" s="199">
        <f t="shared" si="24"/>
        <v>0</v>
      </c>
      <c r="Q32" s="199"/>
      <c r="R32" s="200">
        <v>0</v>
      </c>
      <c r="S32" s="200"/>
      <c r="T32" s="199">
        <f t="shared" si="25"/>
        <v>0</v>
      </c>
      <c r="U32" s="199"/>
      <c r="V32" s="201">
        <f t="shared" si="26"/>
        <v>10</v>
      </c>
      <c r="W32" s="202"/>
      <c r="X32" s="202">
        <f t="shared" si="27"/>
        <v>0</v>
      </c>
      <c r="Y32" s="202"/>
      <c r="Z32" s="201">
        <f t="shared" si="28"/>
        <v>5</v>
      </c>
      <c r="AA32" s="202"/>
      <c r="AB32" s="203">
        <v>5</v>
      </c>
      <c r="AC32" s="203"/>
      <c r="AH32" s="114">
        <v>1</v>
      </c>
      <c r="AI32" s="114">
        <v>4</v>
      </c>
      <c r="AJ32" s="109">
        <f t="shared" si="29"/>
        <v>0</v>
      </c>
      <c r="AK32" s="109" t="str">
        <f t="shared" si="30"/>
        <v/>
      </c>
      <c r="AL32" s="1">
        <f t="shared" si="31"/>
        <v>5</v>
      </c>
      <c r="AM32" s="1">
        <f t="shared" si="32"/>
        <v>5</v>
      </c>
      <c r="AN32" s="1">
        <f t="shared" si="33"/>
        <v>0</v>
      </c>
      <c r="AO32" s="1" t="str">
        <f t="shared" si="34"/>
        <v/>
      </c>
      <c r="AP32" s="1" t="str">
        <f t="shared" si="35"/>
        <v/>
      </c>
      <c r="AQ32" s="1" t="str">
        <f t="shared" si="36"/>
        <v/>
      </c>
    </row>
    <row r="33" spans="2:43" ht="20.100000000000001" customHeight="1">
      <c r="B33" s="205"/>
      <c r="C33" s="3">
        <v>5</v>
      </c>
      <c r="D33" s="4">
        <v>32</v>
      </c>
      <c r="E33" s="5"/>
      <c r="F33" s="200">
        <v>10</v>
      </c>
      <c r="G33" s="200"/>
      <c r="H33" s="199">
        <f t="shared" si="22"/>
        <v>0</v>
      </c>
      <c r="I33" s="199"/>
      <c r="J33" s="200">
        <v>0</v>
      </c>
      <c r="K33" s="200"/>
      <c r="L33" s="199">
        <f t="shared" si="23"/>
        <v>0</v>
      </c>
      <c r="M33" s="199"/>
      <c r="N33" s="200">
        <v>0</v>
      </c>
      <c r="O33" s="200"/>
      <c r="P33" s="199">
        <f t="shared" si="24"/>
        <v>0</v>
      </c>
      <c r="Q33" s="199"/>
      <c r="R33" s="200">
        <v>0</v>
      </c>
      <c r="S33" s="200"/>
      <c r="T33" s="199">
        <f t="shared" si="25"/>
        <v>0</v>
      </c>
      <c r="U33" s="199"/>
      <c r="V33" s="201">
        <f t="shared" si="26"/>
        <v>10</v>
      </c>
      <c r="W33" s="202"/>
      <c r="X33" s="202">
        <f t="shared" si="27"/>
        <v>0</v>
      </c>
      <c r="Y33" s="202"/>
      <c r="Z33" s="201">
        <f t="shared" si="28"/>
        <v>5</v>
      </c>
      <c r="AA33" s="202"/>
      <c r="AB33" s="203">
        <v>5</v>
      </c>
      <c r="AC33" s="203"/>
      <c r="AH33" s="114">
        <v>1</v>
      </c>
      <c r="AI33" s="114">
        <v>4</v>
      </c>
      <c r="AJ33" s="109">
        <f t="shared" si="29"/>
        <v>0</v>
      </c>
      <c r="AK33" s="109" t="str">
        <f t="shared" si="30"/>
        <v/>
      </c>
      <c r="AL33" s="1">
        <f t="shared" si="31"/>
        <v>5</v>
      </c>
      <c r="AM33" s="1">
        <f t="shared" si="32"/>
        <v>5</v>
      </c>
      <c r="AN33" s="1">
        <f t="shared" si="33"/>
        <v>0</v>
      </c>
      <c r="AO33" s="1" t="str">
        <f t="shared" si="34"/>
        <v/>
      </c>
      <c r="AP33" s="1" t="str">
        <f t="shared" si="35"/>
        <v/>
      </c>
      <c r="AQ33" s="1" t="str">
        <f t="shared" si="36"/>
        <v/>
      </c>
    </row>
    <row r="34" spans="2:43" ht="20.100000000000001" customHeight="1">
      <c r="B34" s="204" t="s">
        <v>153</v>
      </c>
      <c r="C34" s="3">
        <v>1</v>
      </c>
      <c r="D34" s="4">
        <v>33</v>
      </c>
      <c r="E34" s="5"/>
      <c r="F34" s="200">
        <v>15</v>
      </c>
      <c r="G34" s="200"/>
      <c r="H34" s="199">
        <f t="shared" si="22"/>
        <v>0</v>
      </c>
      <c r="I34" s="199"/>
      <c r="J34" s="200">
        <v>0</v>
      </c>
      <c r="K34" s="200"/>
      <c r="L34" s="199">
        <f t="shared" si="23"/>
        <v>0</v>
      </c>
      <c r="M34" s="199"/>
      <c r="N34" s="200">
        <v>0</v>
      </c>
      <c r="O34" s="200"/>
      <c r="P34" s="199">
        <f t="shared" si="24"/>
        <v>0</v>
      </c>
      <c r="Q34" s="199"/>
      <c r="R34" s="200">
        <v>0</v>
      </c>
      <c r="S34" s="200"/>
      <c r="T34" s="199">
        <f t="shared" si="25"/>
        <v>0</v>
      </c>
      <c r="U34" s="199"/>
      <c r="V34" s="201">
        <f t="shared" si="26"/>
        <v>15</v>
      </c>
      <c r="W34" s="202"/>
      <c r="X34" s="202">
        <f t="shared" si="27"/>
        <v>0</v>
      </c>
      <c r="Y34" s="202"/>
      <c r="Z34" s="201">
        <f t="shared" si="28"/>
        <v>9</v>
      </c>
      <c r="AA34" s="202"/>
      <c r="AB34" s="203">
        <v>6</v>
      </c>
      <c r="AC34" s="203"/>
      <c r="AH34" s="114">
        <v>1</v>
      </c>
      <c r="AI34" s="114">
        <v>4</v>
      </c>
      <c r="AJ34" s="109">
        <f t="shared" si="29"/>
        <v>0</v>
      </c>
      <c r="AK34" s="109" t="str">
        <f t="shared" si="30"/>
        <v/>
      </c>
      <c r="AL34" s="1">
        <f t="shared" si="31"/>
        <v>9</v>
      </c>
      <c r="AM34" s="1">
        <f t="shared" si="32"/>
        <v>6</v>
      </c>
      <c r="AN34" s="1">
        <f t="shared" si="33"/>
        <v>0</v>
      </c>
      <c r="AO34" s="1" t="str">
        <f t="shared" si="34"/>
        <v/>
      </c>
      <c r="AP34" s="1" t="str">
        <f t="shared" si="35"/>
        <v/>
      </c>
      <c r="AQ34" s="1" t="str">
        <f t="shared" si="36"/>
        <v/>
      </c>
    </row>
    <row r="35" spans="2:43" ht="20.100000000000001" customHeight="1">
      <c r="B35" s="206"/>
      <c r="C35" s="3">
        <v>2</v>
      </c>
      <c r="D35" s="4">
        <v>34</v>
      </c>
      <c r="E35" s="5"/>
      <c r="F35" s="200">
        <v>12</v>
      </c>
      <c r="G35" s="200"/>
      <c r="H35" s="199">
        <f t="shared" si="22"/>
        <v>0</v>
      </c>
      <c r="I35" s="199"/>
      <c r="J35" s="200">
        <v>0</v>
      </c>
      <c r="K35" s="200"/>
      <c r="L35" s="199">
        <f t="shared" si="23"/>
        <v>0</v>
      </c>
      <c r="M35" s="199"/>
      <c r="N35" s="200">
        <v>0</v>
      </c>
      <c r="O35" s="200"/>
      <c r="P35" s="199">
        <f t="shared" si="24"/>
        <v>0</v>
      </c>
      <c r="Q35" s="199"/>
      <c r="R35" s="200">
        <v>0</v>
      </c>
      <c r="S35" s="200"/>
      <c r="T35" s="199">
        <f t="shared" si="25"/>
        <v>0</v>
      </c>
      <c r="U35" s="199"/>
      <c r="V35" s="201">
        <f t="shared" si="26"/>
        <v>12</v>
      </c>
      <c r="W35" s="202"/>
      <c r="X35" s="202">
        <f t="shared" si="27"/>
        <v>0</v>
      </c>
      <c r="Y35" s="202"/>
      <c r="Z35" s="201">
        <f t="shared" si="28"/>
        <v>6</v>
      </c>
      <c r="AA35" s="202"/>
      <c r="AB35" s="203">
        <v>6</v>
      </c>
      <c r="AC35" s="203"/>
      <c r="AH35" s="114">
        <v>1</v>
      </c>
      <c r="AI35" s="114">
        <v>4</v>
      </c>
      <c r="AJ35" s="109">
        <f t="shared" si="29"/>
        <v>0</v>
      </c>
      <c r="AK35" s="109" t="str">
        <f t="shared" si="30"/>
        <v/>
      </c>
      <c r="AL35" s="1">
        <f t="shared" si="31"/>
        <v>6</v>
      </c>
      <c r="AM35" s="1">
        <f t="shared" si="32"/>
        <v>6</v>
      </c>
      <c r="AN35" s="1">
        <f t="shared" si="33"/>
        <v>0</v>
      </c>
      <c r="AO35" s="1" t="str">
        <f t="shared" si="34"/>
        <v/>
      </c>
      <c r="AP35" s="1" t="str">
        <f t="shared" si="35"/>
        <v/>
      </c>
      <c r="AQ35" s="1" t="str">
        <f t="shared" si="36"/>
        <v/>
      </c>
    </row>
    <row r="36" spans="2:43" ht="20.100000000000001" customHeight="1">
      <c r="B36" s="206"/>
      <c r="C36" s="3">
        <v>3</v>
      </c>
      <c r="D36" s="4">
        <v>35</v>
      </c>
      <c r="E36" s="5"/>
      <c r="F36" s="200">
        <v>10</v>
      </c>
      <c r="G36" s="200"/>
      <c r="H36" s="199">
        <f t="shared" si="22"/>
        <v>0</v>
      </c>
      <c r="I36" s="199"/>
      <c r="J36" s="200">
        <v>0</v>
      </c>
      <c r="K36" s="200"/>
      <c r="L36" s="199">
        <f t="shared" si="23"/>
        <v>0</v>
      </c>
      <c r="M36" s="199"/>
      <c r="N36" s="200">
        <v>0</v>
      </c>
      <c r="O36" s="200"/>
      <c r="P36" s="199">
        <f t="shared" si="24"/>
        <v>0</v>
      </c>
      <c r="Q36" s="199"/>
      <c r="R36" s="200">
        <v>0</v>
      </c>
      <c r="S36" s="200"/>
      <c r="T36" s="199">
        <f t="shared" si="25"/>
        <v>0</v>
      </c>
      <c r="U36" s="199"/>
      <c r="V36" s="201">
        <f t="shared" si="26"/>
        <v>10</v>
      </c>
      <c r="W36" s="202"/>
      <c r="X36" s="202">
        <f t="shared" si="27"/>
        <v>0</v>
      </c>
      <c r="Y36" s="202"/>
      <c r="Z36" s="201">
        <f t="shared" si="28"/>
        <v>5</v>
      </c>
      <c r="AA36" s="202"/>
      <c r="AB36" s="203">
        <v>5</v>
      </c>
      <c r="AC36" s="203"/>
      <c r="AH36" s="114">
        <v>1</v>
      </c>
      <c r="AI36" s="114">
        <v>4</v>
      </c>
      <c r="AJ36" s="109">
        <f t="shared" si="29"/>
        <v>0</v>
      </c>
      <c r="AK36" s="109" t="str">
        <f t="shared" si="30"/>
        <v/>
      </c>
      <c r="AL36" s="1">
        <f t="shared" si="31"/>
        <v>5</v>
      </c>
      <c r="AM36" s="1">
        <f t="shared" si="32"/>
        <v>5</v>
      </c>
      <c r="AN36" s="1">
        <f t="shared" si="33"/>
        <v>0</v>
      </c>
      <c r="AO36" s="1" t="str">
        <f t="shared" si="34"/>
        <v/>
      </c>
      <c r="AP36" s="1" t="str">
        <f t="shared" si="35"/>
        <v/>
      </c>
      <c r="AQ36" s="1" t="str">
        <f t="shared" si="36"/>
        <v/>
      </c>
    </row>
    <row r="37" spans="2:43" ht="20.100000000000001" customHeight="1">
      <c r="B37" s="206"/>
      <c r="C37" s="3">
        <v>4</v>
      </c>
      <c r="D37" s="4">
        <v>36</v>
      </c>
      <c r="E37" s="5"/>
      <c r="F37" s="200">
        <v>10</v>
      </c>
      <c r="G37" s="200"/>
      <c r="H37" s="199">
        <f t="shared" si="22"/>
        <v>0</v>
      </c>
      <c r="I37" s="199"/>
      <c r="J37" s="200">
        <v>0</v>
      </c>
      <c r="K37" s="200"/>
      <c r="L37" s="199">
        <f t="shared" si="23"/>
        <v>0</v>
      </c>
      <c r="M37" s="199"/>
      <c r="N37" s="200">
        <v>0</v>
      </c>
      <c r="O37" s="200"/>
      <c r="P37" s="199">
        <f t="shared" si="24"/>
        <v>0</v>
      </c>
      <c r="Q37" s="199"/>
      <c r="R37" s="200">
        <v>0</v>
      </c>
      <c r="S37" s="200"/>
      <c r="T37" s="199">
        <f t="shared" si="25"/>
        <v>0</v>
      </c>
      <c r="U37" s="199"/>
      <c r="V37" s="201">
        <f t="shared" si="26"/>
        <v>10</v>
      </c>
      <c r="W37" s="202"/>
      <c r="X37" s="202">
        <f t="shared" si="27"/>
        <v>0</v>
      </c>
      <c r="Y37" s="202"/>
      <c r="Z37" s="201">
        <f t="shared" si="28"/>
        <v>5</v>
      </c>
      <c r="AA37" s="202"/>
      <c r="AB37" s="203">
        <v>5</v>
      </c>
      <c r="AC37" s="203"/>
      <c r="AH37" s="114">
        <v>1</v>
      </c>
      <c r="AI37" s="114">
        <v>4</v>
      </c>
      <c r="AJ37" s="109">
        <f t="shared" si="29"/>
        <v>0</v>
      </c>
      <c r="AK37" s="109" t="str">
        <f t="shared" si="30"/>
        <v/>
      </c>
      <c r="AL37" s="1">
        <f t="shared" si="31"/>
        <v>5</v>
      </c>
      <c r="AM37" s="1">
        <f t="shared" si="32"/>
        <v>5</v>
      </c>
      <c r="AN37" s="1">
        <f t="shared" si="33"/>
        <v>0</v>
      </c>
      <c r="AO37" s="1" t="str">
        <f t="shared" si="34"/>
        <v/>
      </c>
      <c r="AP37" s="1" t="str">
        <f t="shared" si="35"/>
        <v/>
      </c>
      <c r="AQ37" s="1" t="str">
        <f t="shared" si="36"/>
        <v/>
      </c>
    </row>
    <row r="38" spans="2:43" ht="20.100000000000001" customHeight="1">
      <c r="B38" s="205"/>
      <c r="C38" s="3">
        <v>5</v>
      </c>
      <c r="D38" s="4">
        <v>37</v>
      </c>
      <c r="E38" s="5"/>
      <c r="F38" s="200">
        <v>9.33</v>
      </c>
      <c r="G38" s="200"/>
      <c r="H38" s="199">
        <f t="shared" si="22"/>
        <v>0</v>
      </c>
      <c r="I38" s="199"/>
      <c r="J38" s="200">
        <v>0.67</v>
      </c>
      <c r="K38" s="200"/>
      <c r="L38" s="199">
        <f t="shared" si="23"/>
        <v>0</v>
      </c>
      <c r="M38" s="199"/>
      <c r="N38" s="200">
        <v>0</v>
      </c>
      <c r="O38" s="200"/>
      <c r="P38" s="199">
        <f t="shared" si="24"/>
        <v>0</v>
      </c>
      <c r="Q38" s="199"/>
      <c r="R38" s="200">
        <v>0</v>
      </c>
      <c r="S38" s="200"/>
      <c r="T38" s="199">
        <f t="shared" si="25"/>
        <v>0</v>
      </c>
      <c r="U38" s="199"/>
      <c r="V38" s="201">
        <f t="shared" si="26"/>
        <v>10</v>
      </c>
      <c r="W38" s="202"/>
      <c r="X38" s="202">
        <f t="shared" si="27"/>
        <v>0</v>
      </c>
      <c r="Y38" s="202"/>
      <c r="Z38" s="201">
        <f t="shared" si="28"/>
        <v>5</v>
      </c>
      <c r="AA38" s="202"/>
      <c r="AB38" s="203">
        <v>5</v>
      </c>
      <c r="AC38" s="203"/>
      <c r="AH38" s="114">
        <v>1</v>
      </c>
      <c r="AI38" s="114">
        <v>4</v>
      </c>
      <c r="AJ38" s="109">
        <f t="shared" si="29"/>
        <v>0</v>
      </c>
      <c r="AK38" s="109" t="str">
        <f t="shared" si="30"/>
        <v/>
      </c>
      <c r="AL38" s="1">
        <f t="shared" si="31"/>
        <v>5</v>
      </c>
      <c r="AM38" s="1">
        <f t="shared" si="32"/>
        <v>5</v>
      </c>
      <c r="AN38" s="1">
        <f t="shared" si="33"/>
        <v>0</v>
      </c>
      <c r="AO38" s="1" t="str">
        <f t="shared" si="34"/>
        <v/>
      </c>
      <c r="AP38" s="1" t="str">
        <f t="shared" si="35"/>
        <v/>
      </c>
      <c r="AQ38" s="1" t="str">
        <f t="shared" si="36"/>
        <v/>
      </c>
    </row>
    <row r="39" spans="2:43" ht="20.100000000000001" customHeight="1">
      <c r="B39" s="204" t="s">
        <v>154</v>
      </c>
      <c r="C39" s="3">
        <v>1</v>
      </c>
      <c r="D39" s="4">
        <v>38</v>
      </c>
      <c r="E39" s="5"/>
      <c r="F39" s="200">
        <v>13</v>
      </c>
      <c r="G39" s="200"/>
      <c r="H39" s="199">
        <f t="shared" si="22"/>
        <v>0</v>
      </c>
      <c r="I39" s="199"/>
      <c r="J39" s="200">
        <v>0</v>
      </c>
      <c r="K39" s="200"/>
      <c r="L39" s="199">
        <f t="shared" si="23"/>
        <v>0</v>
      </c>
      <c r="M39" s="199"/>
      <c r="N39" s="200">
        <v>0</v>
      </c>
      <c r="O39" s="200"/>
      <c r="P39" s="199">
        <f t="shared" si="24"/>
        <v>0</v>
      </c>
      <c r="Q39" s="199"/>
      <c r="R39" s="200">
        <v>0</v>
      </c>
      <c r="S39" s="200"/>
      <c r="T39" s="199">
        <f t="shared" si="25"/>
        <v>0</v>
      </c>
      <c r="U39" s="199"/>
      <c r="V39" s="201">
        <f t="shared" si="26"/>
        <v>13</v>
      </c>
      <c r="W39" s="202"/>
      <c r="X39" s="202">
        <f t="shared" si="27"/>
        <v>0</v>
      </c>
      <c r="Y39" s="202"/>
      <c r="Z39" s="201">
        <f t="shared" si="28"/>
        <v>7</v>
      </c>
      <c r="AA39" s="202"/>
      <c r="AB39" s="203">
        <v>6</v>
      </c>
      <c r="AC39" s="203"/>
      <c r="AH39" s="114">
        <v>1</v>
      </c>
      <c r="AI39" s="114">
        <v>4</v>
      </c>
      <c r="AJ39" s="109">
        <f t="shared" si="29"/>
        <v>0</v>
      </c>
      <c r="AK39" s="109" t="str">
        <f t="shared" si="30"/>
        <v/>
      </c>
      <c r="AL39" s="1">
        <f t="shared" si="31"/>
        <v>7</v>
      </c>
      <c r="AM39" s="1">
        <f t="shared" si="32"/>
        <v>6</v>
      </c>
      <c r="AN39" s="1">
        <f t="shared" si="33"/>
        <v>0</v>
      </c>
      <c r="AO39" s="1" t="str">
        <f t="shared" si="34"/>
        <v/>
      </c>
      <c r="AP39" s="1" t="str">
        <f t="shared" si="35"/>
        <v/>
      </c>
      <c r="AQ39" s="1" t="str">
        <f t="shared" si="36"/>
        <v/>
      </c>
    </row>
    <row r="40" spans="2:43" ht="20.100000000000001" customHeight="1">
      <c r="B40" s="206"/>
      <c r="C40" s="3">
        <v>2</v>
      </c>
      <c r="D40" s="4">
        <v>39</v>
      </c>
      <c r="E40" s="5"/>
      <c r="F40" s="200">
        <v>11</v>
      </c>
      <c r="G40" s="200"/>
      <c r="H40" s="199">
        <f t="shared" si="22"/>
        <v>0</v>
      </c>
      <c r="I40" s="199"/>
      <c r="J40" s="200">
        <v>0</v>
      </c>
      <c r="K40" s="200"/>
      <c r="L40" s="199">
        <f t="shared" si="23"/>
        <v>0</v>
      </c>
      <c r="M40" s="199"/>
      <c r="N40" s="200">
        <v>0</v>
      </c>
      <c r="O40" s="200"/>
      <c r="P40" s="199">
        <f t="shared" si="24"/>
        <v>0</v>
      </c>
      <c r="Q40" s="199"/>
      <c r="R40" s="200">
        <v>0</v>
      </c>
      <c r="S40" s="200"/>
      <c r="T40" s="199">
        <f t="shared" si="25"/>
        <v>0</v>
      </c>
      <c r="U40" s="199"/>
      <c r="V40" s="201">
        <f t="shared" si="26"/>
        <v>11</v>
      </c>
      <c r="W40" s="202"/>
      <c r="X40" s="202">
        <f t="shared" si="27"/>
        <v>0</v>
      </c>
      <c r="Y40" s="202"/>
      <c r="Z40" s="201">
        <f t="shared" si="28"/>
        <v>5</v>
      </c>
      <c r="AA40" s="202"/>
      <c r="AB40" s="203">
        <v>6</v>
      </c>
      <c r="AC40" s="203"/>
      <c r="AH40" s="114">
        <v>1</v>
      </c>
      <c r="AI40" s="114">
        <v>4</v>
      </c>
      <c r="AJ40" s="109">
        <f t="shared" si="29"/>
        <v>0</v>
      </c>
      <c r="AK40" s="109" t="str">
        <f t="shared" si="30"/>
        <v/>
      </c>
      <c r="AL40" s="1">
        <f t="shared" si="31"/>
        <v>5</v>
      </c>
      <c r="AM40" s="1">
        <f t="shared" si="32"/>
        <v>6</v>
      </c>
      <c r="AN40" s="1">
        <f t="shared" si="33"/>
        <v>0</v>
      </c>
      <c r="AO40" s="1" t="str">
        <f t="shared" si="34"/>
        <v/>
      </c>
      <c r="AP40" s="1" t="str">
        <f t="shared" si="35"/>
        <v/>
      </c>
      <c r="AQ40" s="1" t="str">
        <f t="shared" si="36"/>
        <v/>
      </c>
    </row>
    <row r="41" spans="2:43" ht="20.100000000000001" customHeight="1">
      <c r="B41" s="206"/>
      <c r="C41" s="3">
        <v>3</v>
      </c>
      <c r="D41" s="4">
        <v>40</v>
      </c>
      <c r="E41" s="5"/>
      <c r="F41" s="200">
        <v>10</v>
      </c>
      <c r="G41" s="200"/>
      <c r="H41" s="199">
        <f t="shared" ref="H41:H55" si="37">E41*F41</f>
        <v>0</v>
      </c>
      <c r="I41" s="199"/>
      <c r="J41" s="200">
        <v>0</v>
      </c>
      <c r="K41" s="200"/>
      <c r="L41" s="199">
        <f t="shared" ref="L41:L63" si="38">E41*J41</f>
        <v>0</v>
      </c>
      <c r="M41" s="199"/>
      <c r="N41" s="200">
        <v>0</v>
      </c>
      <c r="O41" s="200"/>
      <c r="P41" s="199">
        <f t="shared" ref="P41:P60" si="39">E41*N41</f>
        <v>0</v>
      </c>
      <c r="Q41" s="199"/>
      <c r="R41" s="200">
        <v>0</v>
      </c>
      <c r="S41" s="200"/>
      <c r="T41" s="199">
        <f t="shared" ref="T41:T60" si="40">E41*R41</f>
        <v>0</v>
      </c>
      <c r="U41" s="199"/>
      <c r="V41" s="201">
        <f t="shared" ref="V41:V64" si="41">F41+J41+N41+R41</f>
        <v>10</v>
      </c>
      <c r="W41" s="202"/>
      <c r="X41" s="202">
        <f t="shared" ref="X41:X64" si="42">V41*E41</f>
        <v>0</v>
      </c>
      <c r="Y41" s="202"/>
      <c r="Z41" s="201">
        <f t="shared" ref="Z41:Z52" si="43">V41-AB41</f>
        <v>5</v>
      </c>
      <c r="AA41" s="202"/>
      <c r="AB41" s="203">
        <v>5</v>
      </c>
      <c r="AC41" s="203"/>
      <c r="AH41" s="114">
        <v>1</v>
      </c>
      <c r="AI41" s="114">
        <v>4</v>
      </c>
      <c r="AJ41" s="109">
        <f t="shared" ref="AJ41:AJ55" si="44">IF(AH41=1,ROUND((AI41*(V41+1.5)*E41*$AJ$1)*1.05/1000,3),"")</f>
        <v>0</v>
      </c>
      <c r="AK41" s="109" t="str">
        <f t="shared" ref="AK41:AK55" si="45">IF(AH41=2,ROUND((AI41*(V41+1.5)*E41*$AK$1)*1.05/1000,3),"")</f>
        <v/>
      </c>
      <c r="AL41" s="1">
        <f t="shared" ref="AL41:AL55" si="46">IF(AH41=1,Z41,"")</f>
        <v>5</v>
      </c>
      <c r="AM41" s="1">
        <f t="shared" ref="AM41:AM55" si="47">IF(AH41=1,AB41,"")</f>
        <v>5</v>
      </c>
      <c r="AN41" s="1">
        <f t="shared" ref="AN41:AN55" si="48">IF(AH41=1,E41,"")</f>
        <v>0</v>
      </c>
      <c r="AO41" s="1" t="str">
        <f t="shared" ref="AO41:AO55" si="49">IF(AH41=2,Z41,"")</f>
        <v/>
      </c>
      <c r="AP41" s="1" t="str">
        <f t="shared" ref="AP41:AP55" si="50">IF(AH41=2,AB41,"")</f>
        <v/>
      </c>
      <c r="AQ41" s="1" t="str">
        <f t="shared" ref="AQ41:AQ55" si="51">IF(AH41=2,E41,"")</f>
        <v/>
      </c>
    </row>
    <row r="42" spans="2:43" ht="20.100000000000001" customHeight="1">
      <c r="B42" s="206"/>
      <c r="C42" s="3">
        <v>4</v>
      </c>
      <c r="D42" s="4">
        <v>41</v>
      </c>
      <c r="E42" s="5"/>
      <c r="F42" s="200">
        <v>10</v>
      </c>
      <c r="G42" s="200"/>
      <c r="H42" s="199">
        <f t="shared" si="37"/>
        <v>0</v>
      </c>
      <c r="I42" s="199"/>
      <c r="J42" s="200">
        <v>0</v>
      </c>
      <c r="K42" s="200"/>
      <c r="L42" s="199">
        <f t="shared" si="38"/>
        <v>0</v>
      </c>
      <c r="M42" s="199"/>
      <c r="N42" s="200">
        <v>0</v>
      </c>
      <c r="O42" s="200"/>
      <c r="P42" s="199">
        <f t="shared" si="39"/>
        <v>0</v>
      </c>
      <c r="Q42" s="199"/>
      <c r="R42" s="200">
        <v>0</v>
      </c>
      <c r="S42" s="200"/>
      <c r="T42" s="199">
        <f t="shared" si="40"/>
        <v>0</v>
      </c>
      <c r="U42" s="199"/>
      <c r="V42" s="201">
        <f t="shared" si="41"/>
        <v>10</v>
      </c>
      <c r="W42" s="202"/>
      <c r="X42" s="202">
        <f t="shared" si="42"/>
        <v>0</v>
      </c>
      <c r="Y42" s="202"/>
      <c r="Z42" s="201">
        <f t="shared" si="43"/>
        <v>5</v>
      </c>
      <c r="AA42" s="202"/>
      <c r="AB42" s="203">
        <v>5</v>
      </c>
      <c r="AC42" s="203"/>
      <c r="AH42" s="114">
        <v>1</v>
      </c>
      <c r="AI42" s="114">
        <v>4</v>
      </c>
      <c r="AJ42" s="109">
        <f t="shared" si="44"/>
        <v>0</v>
      </c>
      <c r="AK42" s="109" t="str">
        <f t="shared" si="45"/>
        <v/>
      </c>
      <c r="AL42" s="1">
        <f t="shared" si="46"/>
        <v>5</v>
      </c>
      <c r="AM42" s="1">
        <f t="shared" si="47"/>
        <v>5</v>
      </c>
      <c r="AN42" s="1">
        <f t="shared" si="48"/>
        <v>0</v>
      </c>
      <c r="AO42" s="1" t="str">
        <f t="shared" si="49"/>
        <v/>
      </c>
      <c r="AP42" s="1" t="str">
        <f t="shared" si="50"/>
        <v/>
      </c>
      <c r="AQ42" s="1" t="str">
        <f t="shared" si="51"/>
        <v/>
      </c>
    </row>
    <row r="43" spans="2:43" ht="20.100000000000001" customHeight="1">
      <c r="B43" s="205"/>
      <c r="C43" s="3">
        <v>5</v>
      </c>
      <c r="D43" s="4">
        <v>42</v>
      </c>
      <c r="E43" s="5"/>
      <c r="F43" s="200">
        <v>8.09</v>
      </c>
      <c r="G43" s="200"/>
      <c r="H43" s="199">
        <f t="shared" si="37"/>
        <v>0</v>
      </c>
      <c r="I43" s="199"/>
      <c r="J43" s="200">
        <v>0.45</v>
      </c>
      <c r="K43" s="200"/>
      <c r="L43" s="199">
        <f t="shared" si="38"/>
        <v>0</v>
      </c>
      <c r="M43" s="199"/>
      <c r="N43" s="200">
        <v>1.46</v>
      </c>
      <c r="O43" s="200"/>
      <c r="P43" s="199">
        <f t="shared" si="39"/>
        <v>0</v>
      </c>
      <c r="Q43" s="199"/>
      <c r="R43" s="200">
        <v>0</v>
      </c>
      <c r="S43" s="200"/>
      <c r="T43" s="199">
        <f t="shared" si="40"/>
        <v>0</v>
      </c>
      <c r="U43" s="199"/>
      <c r="V43" s="201">
        <f t="shared" si="41"/>
        <v>10</v>
      </c>
      <c r="W43" s="202"/>
      <c r="X43" s="202">
        <f t="shared" si="42"/>
        <v>0</v>
      </c>
      <c r="Y43" s="202"/>
      <c r="Z43" s="201">
        <f t="shared" si="43"/>
        <v>5</v>
      </c>
      <c r="AA43" s="202"/>
      <c r="AB43" s="203">
        <v>5</v>
      </c>
      <c r="AC43" s="203"/>
      <c r="AH43" s="114">
        <v>1</v>
      </c>
      <c r="AI43" s="114">
        <v>4</v>
      </c>
      <c r="AJ43" s="109">
        <f t="shared" si="44"/>
        <v>0</v>
      </c>
      <c r="AK43" s="109" t="str">
        <f t="shared" si="45"/>
        <v/>
      </c>
      <c r="AL43" s="1">
        <f t="shared" si="46"/>
        <v>5</v>
      </c>
      <c r="AM43" s="1">
        <f t="shared" si="47"/>
        <v>5</v>
      </c>
      <c r="AN43" s="1">
        <f t="shared" si="48"/>
        <v>0</v>
      </c>
      <c r="AO43" s="1" t="str">
        <f t="shared" si="49"/>
        <v/>
      </c>
      <c r="AP43" s="1" t="str">
        <f t="shared" si="50"/>
        <v/>
      </c>
      <c r="AQ43" s="1" t="str">
        <f t="shared" si="51"/>
        <v/>
      </c>
    </row>
    <row r="44" spans="2:43" ht="20.100000000000001" customHeight="1">
      <c r="B44" s="204" t="s">
        <v>155</v>
      </c>
      <c r="C44" s="3">
        <v>1</v>
      </c>
      <c r="D44" s="4">
        <v>43</v>
      </c>
      <c r="E44" s="5"/>
      <c r="F44" s="200">
        <v>12</v>
      </c>
      <c r="G44" s="200"/>
      <c r="H44" s="199">
        <f t="shared" si="37"/>
        <v>0</v>
      </c>
      <c r="I44" s="199"/>
      <c r="J44" s="200">
        <v>0</v>
      </c>
      <c r="K44" s="200"/>
      <c r="L44" s="199">
        <f t="shared" si="38"/>
        <v>0</v>
      </c>
      <c r="M44" s="199"/>
      <c r="N44" s="200">
        <v>0</v>
      </c>
      <c r="O44" s="200"/>
      <c r="P44" s="199">
        <f t="shared" si="39"/>
        <v>0</v>
      </c>
      <c r="Q44" s="199"/>
      <c r="R44" s="200">
        <v>0</v>
      </c>
      <c r="S44" s="200"/>
      <c r="T44" s="199">
        <f t="shared" si="40"/>
        <v>0</v>
      </c>
      <c r="U44" s="199"/>
      <c r="V44" s="201">
        <f t="shared" si="41"/>
        <v>12</v>
      </c>
      <c r="W44" s="202"/>
      <c r="X44" s="202">
        <f t="shared" si="42"/>
        <v>0</v>
      </c>
      <c r="Y44" s="202"/>
      <c r="Z44" s="201">
        <f t="shared" si="43"/>
        <v>6</v>
      </c>
      <c r="AA44" s="202"/>
      <c r="AB44" s="203">
        <v>6</v>
      </c>
      <c r="AC44" s="203"/>
      <c r="AH44" s="114">
        <v>1</v>
      </c>
      <c r="AI44" s="114">
        <v>4</v>
      </c>
      <c r="AJ44" s="109">
        <f t="shared" si="44"/>
        <v>0</v>
      </c>
      <c r="AK44" s="109" t="str">
        <f t="shared" si="45"/>
        <v/>
      </c>
      <c r="AL44" s="1">
        <f t="shared" si="46"/>
        <v>6</v>
      </c>
      <c r="AM44" s="1">
        <f t="shared" si="47"/>
        <v>6</v>
      </c>
      <c r="AN44" s="1">
        <f t="shared" si="48"/>
        <v>0</v>
      </c>
      <c r="AO44" s="1" t="str">
        <f t="shared" si="49"/>
        <v/>
      </c>
      <c r="AP44" s="1" t="str">
        <f t="shared" si="50"/>
        <v/>
      </c>
      <c r="AQ44" s="1" t="str">
        <f t="shared" si="51"/>
        <v/>
      </c>
    </row>
    <row r="45" spans="2:43" ht="20.100000000000001" customHeight="1">
      <c r="B45" s="206"/>
      <c r="C45" s="3">
        <v>2</v>
      </c>
      <c r="D45" s="4">
        <v>44</v>
      </c>
      <c r="E45" s="5"/>
      <c r="F45" s="200">
        <v>11</v>
      </c>
      <c r="G45" s="200"/>
      <c r="H45" s="199">
        <f t="shared" si="37"/>
        <v>0</v>
      </c>
      <c r="I45" s="199"/>
      <c r="J45" s="200">
        <v>0</v>
      </c>
      <c r="K45" s="200"/>
      <c r="L45" s="199">
        <f t="shared" si="38"/>
        <v>0</v>
      </c>
      <c r="M45" s="199"/>
      <c r="N45" s="200">
        <v>0</v>
      </c>
      <c r="O45" s="200"/>
      <c r="P45" s="199">
        <f t="shared" si="39"/>
        <v>0</v>
      </c>
      <c r="Q45" s="199"/>
      <c r="R45" s="200">
        <v>0</v>
      </c>
      <c r="S45" s="200"/>
      <c r="T45" s="199">
        <f t="shared" si="40"/>
        <v>0</v>
      </c>
      <c r="U45" s="199"/>
      <c r="V45" s="201">
        <f t="shared" si="41"/>
        <v>11</v>
      </c>
      <c r="W45" s="202"/>
      <c r="X45" s="202">
        <f t="shared" si="42"/>
        <v>0</v>
      </c>
      <c r="Y45" s="202"/>
      <c r="Z45" s="201">
        <f t="shared" si="43"/>
        <v>5</v>
      </c>
      <c r="AA45" s="202"/>
      <c r="AB45" s="203">
        <v>6</v>
      </c>
      <c r="AC45" s="203"/>
      <c r="AH45" s="114">
        <v>1</v>
      </c>
      <c r="AI45" s="114">
        <v>4</v>
      </c>
      <c r="AJ45" s="109">
        <f t="shared" si="44"/>
        <v>0</v>
      </c>
      <c r="AK45" s="109" t="str">
        <f t="shared" si="45"/>
        <v/>
      </c>
      <c r="AL45" s="1">
        <f t="shared" si="46"/>
        <v>5</v>
      </c>
      <c r="AM45" s="1">
        <f t="shared" si="47"/>
        <v>6</v>
      </c>
      <c r="AN45" s="1">
        <f t="shared" si="48"/>
        <v>0</v>
      </c>
      <c r="AO45" s="1" t="str">
        <f t="shared" si="49"/>
        <v/>
      </c>
      <c r="AP45" s="1" t="str">
        <f t="shared" si="50"/>
        <v/>
      </c>
      <c r="AQ45" s="1" t="str">
        <f t="shared" si="51"/>
        <v/>
      </c>
    </row>
    <row r="46" spans="2:43" ht="20.100000000000001" customHeight="1">
      <c r="B46" s="206"/>
      <c r="C46" s="3">
        <v>3</v>
      </c>
      <c r="D46" s="4">
        <v>45</v>
      </c>
      <c r="E46" s="5"/>
      <c r="F46" s="200">
        <v>10</v>
      </c>
      <c r="G46" s="200"/>
      <c r="H46" s="199">
        <f t="shared" si="37"/>
        <v>0</v>
      </c>
      <c r="I46" s="199"/>
      <c r="J46" s="200">
        <v>0</v>
      </c>
      <c r="K46" s="200"/>
      <c r="L46" s="199">
        <f t="shared" si="38"/>
        <v>0</v>
      </c>
      <c r="M46" s="199"/>
      <c r="N46" s="200">
        <v>0</v>
      </c>
      <c r="O46" s="200"/>
      <c r="P46" s="199">
        <f t="shared" si="39"/>
        <v>0</v>
      </c>
      <c r="Q46" s="199"/>
      <c r="R46" s="200">
        <v>0</v>
      </c>
      <c r="S46" s="200"/>
      <c r="T46" s="199">
        <f t="shared" si="40"/>
        <v>0</v>
      </c>
      <c r="U46" s="199"/>
      <c r="V46" s="201">
        <f t="shared" si="41"/>
        <v>10</v>
      </c>
      <c r="W46" s="202"/>
      <c r="X46" s="202">
        <f t="shared" si="42"/>
        <v>0</v>
      </c>
      <c r="Y46" s="202"/>
      <c r="Z46" s="201">
        <f t="shared" si="43"/>
        <v>5</v>
      </c>
      <c r="AA46" s="202"/>
      <c r="AB46" s="203">
        <v>5</v>
      </c>
      <c r="AC46" s="203"/>
      <c r="AH46" s="114">
        <v>1</v>
      </c>
      <c r="AI46" s="114">
        <v>4</v>
      </c>
      <c r="AJ46" s="109">
        <f t="shared" si="44"/>
        <v>0</v>
      </c>
      <c r="AK46" s="109" t="str">
        <f t="shared" si="45"/>
        <v/>
      </c>
      <c r="AL46" s="1">
        <f t="shared" si="46"/>
        <v>5</v>
      </c>
      <c r="AM46" s="1">
        <f t="shared" si="47"/>
        <v>5</v>
      </c>
      <c r="AN46" s="1">
        <f t="shared" si="48"/>
        <v>0</v>
      </c>
      <c r="AO46" s="1" t="str">
        <f t="shared" si="49"/>
        <v/>
      </c>
      <c r="AP46" s="1" t="str">
        <f t="shared" si="50"/>
        <v/>
      </c>
      <c r="AQ46" s="1" t="str">
        <f t="shared" si="51"/>
        <v/>
      </c>
    </row>
    <row r="47" spans="2:43" ht="20.100000000000001" customHeight="1">
      <c r="B47" s="206"/>
      <c r="C47" s="3">
        <v>4</v>
      </c>
      <c r="D47" s="4">
        <v>46</v>
      </c>
      <c r="E47" s="5"/>
      <c r="F47" s="200">
        <v>10</v>
      </c>
      <c r="G47" s="200"/>
      <c r="H47" s="199">
        <f t="shared" si="37"/>
        <v>0</v>
      </c>
      <c r="I47" s="199"/>
      <c r="J47" s="200">
        <v>0</v>
      </c>
      <c r="K47" s="200"/>
      <c r="L47" s="199">
        <f t="shared" si="38"/>
        <v>0</v>
      </c>
      <c r="M47" s="199"/>
      <c r="N47" s="200">
        <v>0</v>
      </c>
      <c r="O47" s="200"/>
      <c r="P47" s="199">
        <f t="shared" si="39"/>
        <v>0</v>
      </c>
      <c r="Q47" s="199"/>
      <c r="R47" s="200">
        <v>0</v>
      </c>
      <c r="S47" s="200"/>
      <c r="T47" s="199">
        <f t="shared" si="40"/>
        <v>0</v>
      </c>
      <c r="U47" s="199"/>
      <c r="V47" s="201">
        <f t="shared" si="41"/>
        <v>10</v>
      </c>
      <c r="W47" s="202"/>
      <c r="X47" s="202">
        <f t="shared" si="42"/>
        <v>0</v>
      </c>
      <c r="Y47" s="202"/>
      <c r="Z47" s="201">
        <f t="shared" si="43"/>
        <v>5</v>
      </c>
      <c r="AA47" s="202"/>
      <c r="AB47" s="203">
        <v>5</v>
      </c>
      <c r="AC47" s="203"/>
      <c r="AH47" s="114">
        <v>1</v>
      </c>
      <c r="AI47" s="114">
        <v>4</v>
      </c>
      <c r="AJ47" s="109">
        <f t="shared" si="44"/>
        <v>0</v>
      </c>
      <c r="AK47" s="109" t="str">
        <f t="shared" si="45"/>
        <v/>
      </c>
      <c r="AL47" s="1">
        <f t="shared" si="46"/>
        <v>5</v>
      </c>
      <c r="AM47" s="1">
        <f t="shared" si="47"/>
        <v>5</v>
      </c>
      <c r="AN47" s="1">
        <f t="shared" si="48"/>
        <v>0</v>
      </c>
      <c r="AO47" s="1" t="str">
        <f t="shared" si="49"/>
        <v/>
      </c>
      <c r="AP47" s="1" t="str">
        <f t="shared" si="50"/>
        <v/>
      </c>
      <c r="AQ47" s="1" t="str">
        <f t="shared" si="51"/>
        <v/>
      </c>
    </row>
    <row r="48" spans="2:43" ht="20.100000000000001" customHeight="1">
      <c r="B48" s="205"/>
      <c r="C48" s="3">
        <v>5</v>
      </c>
      <c r="D48" s="4">
        <v>47</v>
      </c>
      <c r="E48" s="5"/>
      <c r="F48" s="200">
        <v>9.2100000000000009</v>
      </c>
      <c r="G48" s="200"/>
      <c r="H48" s="199">
        <f t="shared" si="37"/>
        <v>0</v>
      </c>
      <c r="I48" s="199"/>
      <c r="J48" s="200">
        <v>0.68</v>
      </c>
      <c r="K48" s="200"/>
      <c r="L48" s="199">
        <f t="shared" si="38"/>
        <v>0</v>
      </c>
      <c r="M48" s="199"/>
      <c r="N48" s="200">
        <v>0.11</v>
      </c>
      <c r="O48" s="200"/>
      <c r="P48" s="199">
        <f t="shared" si="39"/>
        <v>0</v>
      </c>
      <c r="Q48" s="199"/>
      <c r="R48" s="200">
        <v>0</v>
      </c>
      <c r="S48" s="200"/>
      <c r="T48" s="199">
        <f t="shared" si="40"/>
        <v>0</v>
      </c>
      <c r="U48" s="199"/>
      <c r="V48" s="201">
        <f t="shared" si="41"/>
        <v>10</v>
      </c>
      <c r="W48" s="202"/>
      <c r="X48" s="202">
        <f t="shared" si="42"/>
        <v>0</v>
      </c>
      <c r="Y48" s="202"/>
      <c r="Z48" s="201">
        <f t="shared" si="43"/>
        <v>5</v>
      </c>
      <c r="AA48" s="202"/>
      <c r="AB48" s="203">
        <v>5</v>
      </c>
      <c r="AC48" s="203"/>
      <c r="AH48" s="114">
        <v>1</v>
      </c>
      <c r="AI48" s="114">
        <v>4</v>
      </c>
      <c r="AJ48" s="109">
        <f t="shared" si="44"/>
        <v>0</v>
      </c>
      <c r="AK48" s="109" t="str">
        <f t="shared" si="45"/>
        <v/>
      </c>
      <c r="AL48" s="1">
        <f t="shared" si="46"/>
        <v>5</v>
      </c>
      <c r="AM48" s="1">
        <f t="shared" si="47"/>
        <v>5</v>
      </c>
      <c r="AN48" s="1">
        <f t="shared" si="48"/>
        <v>0</v>
      </c>
      <c r="AO48" s="1" t="str">
        <f t="shared" si="49"/>
        <v/>
      </c>
      <c r="AP48" s="1" t="str">
        <f t="shared" si="50"/>
        <v/>
      </c>
      <c r="AQ48" s="1" t="str">
        <f t="shared" si="51"/>
        <v/>
      </c>
    </row>
    <row r="49" spans="2:43" ht="20.100000000000001" customHeight="1">
      <c r="B49" s="204" t="s">
        <v>156</v>
      </c>
      <c r="C49" s="3">
        <v>1</v>
      </c>
      <c r="D49" s="4">
        <v>48</v>
      </c>
      <c r="E49" s="5"/>
      <c r="F49" s="200">
        <v>13</v>
      </c>
      <c r="G49" s="200"/>
      <c r="H49" s="199">
        <f t="shared" si="37"/>
        <v>0</v>
      </c>
      <c r="I49" s="199"/>
      <c r="J49" s="200">
        <v>0</v>
      </c>
      <c r="K49" s="200"/>
      <c r="L49" s="199">
        <f t="shared" si="38"/>
        <v>0</v>
      </c>
      <c r="M49" s="199"/>
      <c r="N49" s="200">
        <v>0</v>
      </c>
      <c r="O49" s="200"/>
      <c r="P49" s="199">
        <f t="shared" si="39"/>
        <v>0</v>
      </c>
      <c r="Q49" s="199"/>
      <c r="R49" s="200">
        <v>0</v>
      </c>
      <c r="S49" s="200"/>
      <c r="T49" s="199">
        <f t="shared" si="40"/>
        <v>0</v>
      </c>
      <c r="U49" s="199"/>
      <c r="V49" s="201">
        <f t="shared" si="41"/>
        <v>13</v>
      </c>
      <c r="W49" s="202"/>
      <c r="X49" s="202">
        <f t="shared" si="42"/>
        <v>0</v>
      </c>
      <c r="Y49" s="202"/>
      <c r="Z49" s="201">
        <f t="shared" si="43"/>
        <v>7</v>
      </c>
      <c r="AA49" s="202"/>
      <c r="AB49" s="203">
        <v>6</v>
      </c>
      <c r="AC49" s="203"/>
      <c r="AH49" s="114">
        <v>1</v>
      </c>
      <c r="AI49" s="114">
        <v>4</v>
      </c>
      <c r="AJ49" s="109">
        <f t="shared" si="44"/>
        <v>0</v>
      </c>
      <c r="AK49" s="109" t="str">
        <f t="shared" si="45"/>
        <v/>
      </c>
      <c r="AL49" s="1">
        <f t="shared" si="46"/>
        <v>7</v>
      </c>
      <c r="AM49" s="1">
        <f t="shared" si="47"/>
        <v>6</v>
      </c>
      <c r="AN49" s="1">
        <f t="shared" si="48"/>
        <v>0</v>
      </c>
      <c r="AO49" s="1" t="str">
        <f t="shared" si="49"/>
        <v/>
      </c>
      <c r="AP49" s="1" t="str">
        <f t="shared" si="50"/>
        <v/>
      </c>
      <c r="AQ49" s="1" t="str">
        <f t="shared" si="51"/>
        <v/>
      </c>
    </row>
    <row r="50" spans="2:43" ht="20.100000000000001" customHeight="1">
      <c r="B50" s="206"/>
      <c r="C50" s="3">
        <v>2</v>
      </c>
      <c r="D50" s="4">
        <v>49</v>
      </c>
      <c r="E50" s="5"/>
      <c r="F50" s="200">
        <v>11</v>
      </c>
      <c r="G50" s="200"/>
      <c r="H50" s="199">
        <f t="shared" si="37"/>
        <v>0</v>
      </c>
      <c r="I50" s="199"/>
      <c r="J50" s="200">
        <v>0</v>
      </c>
      <c r="K50" s="200"/>
      <c r="L50" s="199">
        <f t="shared" si="38"/>
        <v>0</v>
      </c>
      <c r="M50" s="199"/>
      <c r="N50" s="200">
        <v>0</v>
      </c>
      <c r="O50" s="200"/>
      <c r="P50" s="199">
        <f t="shared" si="39"/>
        <v>0</v>
      </c>
      <c r="Q50" s="199"/>
      <c r="R50" s="200">
        <v>0</v>
      </c>
      <c r="S50" s="200"/>
      <c r="T50" s="199">
        <f t="shared" si="40"/>
        <v>0</v>
      </c>
      <c r="U50" s="199"/>
      <c r="V50" s="201">
        <f t="shared" si="41"/>
        <v>11</v>
      </c>
      <c r="W50" s="202"/>
      <c r="X50" s="202">
        <f t="shared" si="42"/>
        <v>0</v>
      </c>
      <c r="Y50" s="202"/>
      <c r="Z50" s="201">
        <f t="shared" si="43"/>
        <v>5</v>
      </c>
      <c r="AA50" s="202"/>
      <c r="AB50" s="203">
        <v>6</v>
      </c>
      <c r="AC50" s="203"/>
      <c r="AH50" s="114">
        <v>1</v>
      </c>
      <c r="AI50" s="114">
        <v>4</v>
      </c>
      <c r="AJ50" s="109">
        <f t="shared" si="44"/>
        <v>0</v>
      </c>
      <c r="AK50" s="109" t="str">
        <f t="shared" si="45"/>
        <v/>
      </c>
      <c r="AL50" s="1">
        <f t="shared" si="46"/>
        <v>5</v>
      </c>
      <c r="AM50" s="1">
        <f t="shared" si="47"/>
        <v>6</v>
      </c>
      <c r="AN50" s="1">
        <f t="shared" si="48"/>
        <v>0</v>
      </c>
      <c r="AO50" s="1" t="str">
        <f t="shared" si="49"/>
        <v/>
      </c>
      <c r="AP50" s="1" t="str">
        <f t="shared" si="50"/>
        <v/>
      </c>
      <c r="AQ50" s="1" t="str">
        <f t="shared" si="51"/>
        <v/>
      </c>
    </row>
    <row r="51" spans="2:43" ht="20.100000000000001" customHeight="1">
      <c r="B51" s="206"/>
      <c r="C51" s="3">
        <v>3</v>
      </c>
      <c r="D51" s="4">
        <v>50</v>
      </c>
      <c r="E51" s="5"/>
      <c r="F51" s="200">
        <v>10</v>
      </c>
      <c r="G51" s="200"/>
      <c r="H51" s="199">
        <f t="shared" si="37"/>
        <v>0</v>
      </c>
      <c r="I51" s="199"/>
      <c r="J51" s="200">
        <v>0</v>
      </c>
      <c r="K51" s="200"/>
      <c r="L51" s="199">
        <f t="shared" si="38"/>
        <v>0</v>
      </c>
      <c r="M51" s="199"/>
      <c r="N51" s="200">
        <v>0</v>
      </c>
      <c r="O51" s="200"/>
      <c r="P51" s="199">
        <f t="shared" si="39"/>
        <v>0</v>
      </c>
      <c r="Q51" s="199"/>
      <c r="R51" s="200">
        <v>0</v>
      </c>
      <c r="S51" s="200"/>
      <c r="T51" s="199">
        <f t="shared" si="40"/>
        <v>0</v>
      </c>
      <c r="U51" s="199"/>
      <c r="V51" s="201">
        <f t="shared" si="41"/>
        <v>10</v>
      </c>
      <c r="W51" s="202"/>
      <c r="X51" s="202">
        <f t="shared" si="42"/>
        <v>0</v>
      </c>
      <c r="Y51" s="202"/>
      <c r="Z51" s="201">
        <f t="shared" si="43"/>
        <v>5</v>
      </c>
      <c r="AA51" s="202"/>
      <c r="AB51" s="203">
        <v>5</v>
      </c>
      <c r="AC51" s="203"/>
      <c r="AH51" s="114">
        <v>1</v>
      </c>
      <c r="AI51" s="114">
        <v>4</v>
      </c>
      <c r="AJ51" s="109">
        <f t="shared" si="44"/>
        <v>0</v>
      </c>
      <c r="AK51" s="109" t="str">
        <f t="shared" si="45"/>
        <v/>
      </c>
      <c r="AL51" s="1">
        <f t="shared" si="46"/>
        <v>5</v>
      </c>
      <c r="AM51" s="1">
        <f t="shared" si="47"/>
        <v>5</v>
      </c>
      <c r="AN51" s="1">
        <f t="shared" si="48"/>
        <v>0</v>
      </c>
      <c r="AO51" s="1" t="str">
        <f t="shared" si="49"/>
        <v/>
      </c>
      <c r="AP51" s="1" t="str">
        <f t="shared" si="50"/>
        <v/>
      </c>
      <c r="AQ51" s="1" t="str">
        <f t="shared" si="51"/>
        <v/>
      </c>
    </row>
    <row r="52" spans="2:43" ht="20.100000000000001" customHeight="1">
      <c r="B52" s="206"/>
      <c r="C52" s="3">
        <v>4</v>
      </c>
      <c r="D52" s="4">
        <v>51</v>
      </c>
      <c r="E52" s="5"/>
      <c r="F52" s="200">
        <v>10</v>
      </c>
      <c r="G52" s="200"/>
      <c r="H52" s="199">
        <f t="shared" si="37"/>
        <v>0</v>
      </c>
      <c r="I52" s="199"/>
      <c r="J52" s="200">
        <v>0</v>
      </c>
      <c r="K52" s="200"/>
      <c r="L52" s="199">
        <f t="shared" si="38"/>
        <v>0</v>
      </c>
      <c r="M52" s="199"/>
      <c r="N52" s="200">
        <v>0</v>
      </c>
      <c r="O52" s="200"/>
      <c r="P52" s="199">
        <f t="shared" si="39"/>
        <v>0</v>
      </c>
      <c r="Q52" s="199"/>
      <c r="R52" s="200">
        <v>0</v>
      </c>
      <c r="S52" s="200"/>
      <c r="T52" s="199">
        <f t="shared" si="40"/>
        <v>0</v>
      </c>
      <c r="U52" s="199"/>
      <c r="V52" s="201">
        <f t="shared" si="41"/>
        <v>10</v>
      </c>
      <c r="W52" s="202"/>
      <c r="X52" s="202">
        <f t="shared" si="42"/>
        <v>0</v>
      </c>
      <c r="Y52" s="202"/>
      <c r="Z52" s="201">
        <f t="shared" si="43"/>
        <v>5</v>
      </c>
      <c r="AA52" s="202"/>
      <c r="AB52" s="203">
        <v>5</v>
      </c>
      <c r="AC52" s="203"/>
      <c r="AH52" s="114">
        <v>1</v>
      </c>
      <c r="AI52" s="114">
        <v>4</v>
      </c>
      <c r="AJ52" s="109">
        <f t="shared" si="44"/>
        <v>0</v>
      </c>
      <c r="AK52" s="109" t="str">
        <f t="shared" si="45"/>
        <v/>
      </c>
      <c r="AL52" s="1">
        <f t="shared" si="46"/>
        <v>5</v>
      </c>
      <c r="AM52" s="1">
        <f t="shared" si="47"/>
        <v>5</v>
      </c>
      <c r="AN52" s="1">
        <f t="shared" si="48"/>
        <v>0</v>
      </c>
      <c r="AO52" s="1" t="str">
        <f t="shared" si="49"/>
        <v/>
      </c>
      <c r="AP52" s="1" t="str">
        <f t="shared" si="50"/>
        <v/>
      </c>
      <c r="AQ52" s="1" t="str">
        <f t="shared" si="51"/>
        <v/>
      </c>
    </row>
    <row r="53" spans="2:43" ht="20.100000000000001" customHeight="1">
      <c r="B53" s="205"/>
      <c r="C53" s="3">
        <v>5</v>
      </c>
      <c r="D53" s="4">
        <v>52</v>
      </c>
      <c r="E53" s="5"/>
      <c r="F53" s="200">
        <v>10</v>
      </c>
      <c r="G53" s="200"/>
      <c r="H53" s="199">
        <f t="shared" si="37"/>
        <v>0</v>
      </c>
      <c r="I53" s="199"/>
      <c r="J53" s="200">
        <v>0</v>
      </c>
      <c r="K53" s="200"/>
      <c r="L53" s="199">
        <f t="shared" si="38"/>
        <v>0</v>
      </c>
      <c r="M53" s="199"/>
      <c r="N53" s="200">
        <v>0</v>
      </c>
      <c r="O53" s="200"/>
      <c r="P53" s="199">
        <f t="shared" si="39"/>
        <v>0</v>
      </c>
      <c r="Q53" s="199"/>
      <c r="R53" s="200">
        <v>0</v>
      </c>
      <c r="S53" s="200"/>
      <c r="T53" s="199">
        <f t="shared" si="40"/>
        <v>0</v>
      </c>
      <c r="U53" s="199"/>
      <c r="V53" s="201">
        <f t="shared" si="41"/>
        <v>10</v>
      </c>
      <c r="W53" s="202"/>
      <c r="X53" s="202">
        <f t="shared" si="42"/>
        <v>0</v>
      </c>
      <c r="Y53" s="202"/>
      <c r="Z53" s="201">
        <f t="shared" ref="Z53:Z64" si="52">V53-AB53</f>
        <v>5</v>
      </c>
      <c r="AA53" s="202"/>
      <c r="AB53" s="203">
        <v>5</v>
      </c>
      <c r="AC53" s="203"/>
      <c r="AH53" s="114">
        <v>1</v>
      </c>
      <c r="AI53" s="114">
        <v>4</v>
      </c>
      <c r="AJ53" s="109">
        <f t="shared" si="44"/>
        <v>0</v>
      </c>
      <c r="AK53" s="109" t="str">
        <f t="shared" si="45"/>
        <v/>
      </c>
      <c r="AL53" s="1">
        <f t="shared" si="46"/>
        <v>5</v>
      </c>
      <c r="AM53" s="1">
        <f t="shared" si="47"/>
        <v>5</v>
      </c>
      <c r="AN53" s="1">
        <f t="shared" si="48"/>
        <v>0</v>
      </c>
      <c r="AO53" s="1" t="str">
        <f t="shared" si="49"/>
        <v/>
      </c>
      <c r="AP53" s="1" t="str">
        <f t="shared" si="50"/>
        <v/>
      </c>
      <c r="AQ53" s="1" t="str">
        <f t="shared" si="51"/>
        <v/>
      </c>
    </row>
    <row r="54" spans="2:43" ht="20.100000000000001" customHeight="1">
      <c r="B54" s="204" t="s">
        <v>142</v>
      </c>
      <c r="C54" s="3">
        <v>1</v>
      </c>
      <c r="D54" s="4">
        <v>53</v>
      </c>
      <c r="E54" s="5"/>
      <c r="F54" s="200">
        <v>14</v>
      </c>
      <c r="G54" s="200"/>
      <c r="H54" s="199">
        <f t="shared" si="37"/>
        <v>0</v>
      </c>
      <c r="I54" s="199"/>
      <c r="J54" s="200">
        <v>0</v>
      </c>
      <c r="K54" s="200"/>
      <c r="L54" s="199">
        <f t="shared" si="38"/>
        <v>0</v>
      </c>
      <c r="M54" s="199"/>
      <c r="N54" s="200">
        <v>0</v>
      </c>
      <c r="O54" s="200"/>
      <c r="P54" s="199">
        <f t="shared" si="39"/>
        <v>0</v>
      </c>
      <c r="Q54" s="199"/>
      <c r="R54" s="200">
        <v>0</v>
      </c>
      <c r="S54" s="200"/>
      <c r="T54" s="199">
        <f t="shared" si="40"/>
        <v>0</v>
      </c>
      <c r="U54" s="199"/>
      <c r="V54" s="201">
        <f t="shared" si="41"/>
        <v>14</v>
      </c>
      <c r="W54" s="202"/>
      <c r="X54" s="202">
        <f t="shared" si="42"/>
        <v>0</v>
      </c>
      <c r="Y54" s="202"/>
      <c r="Z54" s="201">
        <f t="shared" si="52"/>
        <v>8</v>
      </c>
      <c r="AA54" s="202"/>
      <c r="AB54" s="203">
        <v>6</v>
      </c>
      <c r="AC54" s="203"/>
      <c r="AH54" s="114">
        <v>1</v>
      </c>
      <c r="AI54" s="114">
        <v>4</v>
      </c>
      <c r="AJ54" s="109">
        <f t="shared" si="44"/>
        <v>0</v>
      </c>
      <c r="AK54" s="109" t="str">
        <f t="shared" si="45"/>
        <v/>
      </c>
      <c r="AL54" s="1">
        <f t="shared" si="46"/>
        <v>8</v>
      </c>
      <c r="AM54" s="1">
        <f t="shared" si="47"/>
        <v>6</v>
      </c>
      <c r="AN54" s="1">
        <f t="shared" si="48"/>
        <v>0</v>
      </c>
      <c r="AO54" s="1" t="str">
        <f t="shared" si="49"/>
        <v/>
      </c>
      <c r="AP54" s="1" t="str">
        <f t="shared" si="50"/>
        <v/>
      </c>
      <c r="AQ54" s="1" t="str">
        <f t="shared" si="51"/>
        <v/>
      </c>
    </row>
    <row r="55" spans="2:43" ht="20.100000000000001" customHeight="1">
      <c r="B55" s="206"/>
      <c r="C55" s="3">
        <v>2</v>
      </c>
      <c r="D55" s="4">
        <v>54</v>
      </c>
      <c r="E55" s="5"/>
      <c r="F55" s="200">
        <v>12</v>
      </c>
      <c r="G55" s="200"/>
      <c r="H55" s="199">
        <f t="shared" si="37"/>
        <v>0</v>
      </c>
      <c r="I55" s="199"/>
      <c r="J55" s="200">
        <v>0</v>
      </c>
      <c r="K55" s="200"/>
      <c r="L55" s="199">
        <f t="shared" si="38"/>
        <v>0</v>
      </c>
      <c r="M55" s="199"/>
      <c r="N55" s="200">
        <v>0</v>
      </c>
      <c r="O55" s="200"/>
      <c r="P55" s="199">
        <f t="shared" si="39"/>
        <v>0</v>
      </c>
      <c r="Q55" s="199"/>
      <c r="R55" s="200">
        <v>0</v>
      </c>
      <c r="S55" s="200"/>
      <c r="T55" s="199">
        <f t="shared" si="40"/>
        <v>0</v>
      </c>
      <c r="U55" s="199"/>
      <c r="V55" s="201">
        <f t="shared" si="41"/>
        <v>12</v>
      </c>
      <c r="W55" s="202"/>
      <c r="X55" s="202">
        <f t="shared" si="42"/>
        <v>0</v>
      </c>
      <c r="Y55" s="202"/>
      <c r="Z55" s="201">
        <f t="shared" si="52"/>
        <v>6</v>
      </c>
      <c r="AA55" s="202"/>
      <c r="AB55" s="203">
        <v>6</v>
      </c>
      <c r="AC55" s="203"/>
      <c r="AH55" s="114">
        <v>1</v>
      </c>
      <c r="AI55" s="114">
        <v>4</v>
      </c>
      <c r="AJ55" s="109">
        <f t="shared" si="44"/>
        <v>0</v>
      </c>
      <c r="AK55" s="109" t="str">
        <f t="shared" si="45"/>
        <v/>
      </c>
      <c r="AL55" s="1">
        <f t="shared" si="46"/>
        <v>6</v>
      </c>
      <c r="AM55" s="1">
        <f t="shared" si="47"/>
        <v>6</v>
      </c>
      <c r="AN55" s="1">
        <f t="shared" si="48"/>
        <v>0</v>
      </c>
      <c r="AO55" s="1" t="str">
        <f t="shared" si="49"/>
        <v/>
      </c>
      <c r="AP55" s="1" t="str">
        <f t="shared" si="50"/>
        <v/>
      </c>
      <c r="AQ55" s="1" t="str">
        <f t="shared" si="51"/>
        <v/>
      </c>
    </row>
    <row r="56" spans="2:43" ht="20.100000000000001" customHeight="1">
      <c r="B56" s="206"/>
      <c r="C56" s="3">
        <v>3</v>
      </c>
      <c r="D56" s="4">
        <v>55</v>
      </c>
      <c r="E56" s="5"/>
      <c r="F56" s="200">
        <v>12</v>
      </c>
      <c r="G56" s="200"/>
      <c r="H56" s="199">
        <f t="shared" ref="H56:H64" si="53">E56*F56</f>
        <v>0</v>
      </c>
      <c r="I56" s="199"/>
      <c r="J56" s="200">
        <v>0</v>
      </c>
      <c r="K56" s="200"/>
      <c r="L56" s="199">
        <f t="shared" si="38"/>
        <v>0</v>
      </c>
      <c r="M56" s="199"/>
      <c r="N56" s="200">
        <v>0</v>
      </c>
      <c r="O56" s="200"/>
      <c r="P56" s="199">
        <f t="shared" si="39"/>
        <v>0</v>
      </c>
      <c r="Q56" s="199"/>
      <c r="R56" s="200">
        <v>0</v>
      </c>
      <c r="S56" s="200"/>
      <c r="T56" s="199">
        <f t="shared" si="40"/>
        <v>0</v>
      </c>
      <c r="U56" s="199"/>
      <c r="V56" s="201">
        <f t="shared" si="41"/>
        <v>12</v>
      </c>
      <c r="W56" s="202"/>
      <c r="X56" s="202">
        <f t="shared" si="42"/>
        <v>0</v>
      </c>
      <c r="Y56" s="202"/>
      <c r="Z56" s="201">
        <f t="shared" si="52"/>
        <v>5</v>
      </c>
      <c r="AA56" s="202"/>
      <c r="AB56" s="203">
        <v>7</v>
      </c>
      <c r="AC56" s="203"/>
      <c r="AH56" s="114">
        <v>1</v>
      </c>
      <c r="AI56" s="114">
        <v>4</v>
      </c>
      <c r="AJ56" s="109">
        <f t="shared" ref="AJ56:AJ64" si="54">IF(AH56=1,ROUND((AI56*(V56+1.5)*E56*$AJ$1)*1.05/1000,3),"")</f>
        <v>0</v>
      </c>
      <c r="AK56" s="109" t="str">
        <f t="shared" ref="AK56:AK64" si="55">IF(AH56=2,ROUND((AI56*(V56+1.5)*E56*$AK$1)*1.05/1000,3),"")</f>
        <v/>
      </c>
      <c r="AL56" s="1">
        <f t="shared" ref="AL56:AL64" si="56">IF(AH56=1,Z56,"")</f>
        <v>5</v>
      </c>
      <c r="AM56" s="1">
        <f t="shared" ref="AM56:AM64" si="57">IF(AH56=1,AB56,"")</f>
        <v>7</v>
      </c>
      <c r="AN56" s="1">
        <f t="shared" ref="AN56:AN64" si="58">IF(AH56=1,E56,"")</f>
        <v>0</v>
      </c>
      <c r="AO56" s="1" t="str">
        <f t="shared" ref="AO56:AO64" si="59">IF(AH56=2,Z56,"")</f>
        <v/>
      </c>
      <c r="AP56" s="1" t="str">
        <f t="shared" ref="AP56:AP64" si="60">IF(AH56=2,AB56,"")</f>
        <v/>
      </c>
      <c r="AQ56" s="1" t="str">
        <f t="shared" ref="AQ56:AQ64" si="61">IF(AH56=2,E56,"")</f>
        <v/>
      </c>
    </row>
    <row r="57" spans="2:43" ht="20.100000000000001" customHeight="1">
      <c r="B57" s="205"/>
      <c r="C57" s="3">
        <v>4</v>
      </c>
      <c r="D57" s="4">
        <v>56</v>
      </c>
      <c r="E57" s="5"/>
      <c r="F57" s="200">
        <v>11</v>
      </c>
      <c r="G57" s="200"/>
      <c r="H57" s="199">
        <f t="shared" si="53"/>
        <v>0</v>
      </c>
      <c r="I57" s="199"/>
      <c r="J57" s="200">
        <v>0</v>
      </c>
      <c r="K57" s="200"/>
      <c r="L57" s="199">
        <f t="shared" si="38"/>
        <v>0</v>
      </c>
      <c r="M57" s="199"/>
      <c r="N57" s="200">
        <v>0</v>
      </c>
      <c r="O57" s="200"/>
      <c r="P57" s="199">
        <f t="shared" si="39"/>
        <v>0</v>
      </c>
      <c r="Q57" s="199"/>
      <c r="R57" s="200">
        <v>0</v>
      </c>
      <c r="S57" s="200"/>
      <c r="T57" s="199">
        <f t="shared" si="40"/>
        <v>0</v>
      </c>
      <c r="U57" s="199"/>
      <c r="V57" s="201">
        <f t="shared" si="41"/>
        <v>11</v>
      </c>
      <c r="W57" s="202"/>
      <c r="X57" s="202">
        <f t="shared" si="42"/>
        <v>0</v>
      </c>
      <c r="Y57" s="202"/>
      <c r="Z57" s="201">
        <f t="shared" si="52"/>
        <v>5</v>
      </c>
      <c r="AA57" s="202"/>
      <c r="AB57" s="203">
        <v>6</v>
      </c>
      <c r="AC57" s="203"/>
      <c r="AH57" s="114">
        <v>2</v>
      </c>
      <c r="AI57" s="114">
        <v>6</v>
      </c>
      <c r="AJ57" s="109" t="str">
        <f t="shared" si="54"/>
        <v/>
      </c>
      <c r="AK57" s="109">
        <f t="shared" si="55"/>
        <v>0</v>
      </c>
      <c r="AL57" s="1" t="str">
        <f t="shared" si="56"/>
        <v/>
      </c>
      <c r="AM57" s="1" t="str">
        <f t="shared" si="57"/>
        <v/>
      </c>
      <c r="AN57" s="1" t="str">
        <f t="shared" si="58"/>
        <v/>
      </c>
      <c r="AO57" s="1">
        <f t="shared" si="59"/>
        <v>5</v>
      </c>
      <c r="AP57" s="1">
        <f t="shared" si="60"/>
        <v>6</v>
      </c>
      <c r="AQ57" s="1">
        <f t="shared" si="61"/>
        <v>0</v>
      </c>
    </row>
    <row r="58" spans="2:43" ht="20.100000000000001" customHeight="1">
      <c r="B58" s="204" t="s">
        <v>157</v>
      </c>
      <c r="C58" s="3">
        <v>1</v>
      </c>
      <c r="D58" s="4">
        <v>57</v>
      </c>
      <c r="E58" s="5"/>
      <c r="F58" s="200">
        <v>19</v>
      </c>
      <c r="G58" s="200"/>
      <c r="H58" s="199">
        <f t="shared" si="53"/>
        <v>0</v>
      </c>
      <c r="I58" s="199"/>
      <c r="J58" s="200">
        <v>0</v>
      </c>
      <c r="K58" s="200"/>
      <c r="L58" s="199">
        <f t="shared" si="38"/>
        <v>0</v>
      </c>
      <c r="M58" s="199"/>
      <c r="N58" s="200">
        <v>0</v>
      </c>
      <c r="O58" s="200"/>
      <c r="P58" s="199">
        <f t="shared" si="39"/>
        <v>0</v>
      </c>
      <c r="Q58" s="199"/>
      <c r="R58" s="200">
        <v>0</v>
      </c>
      <c r="S58" s="200"/>
      <c r="T58" s="199">
        <f t="shared" si="40"/>
        <v>0</v>
      </c>
      <c r="U58" s="199"/>
      <c r="V58" s="201">
        <f t="shared" si="41"/>
        <v>19</v>
      </c>
      <c r="W58" s="202"/>
      <c r="X58" s="202">
        <f t="shared" si="42"/>
        <v>0</v>
      </c>
      <c r="Y58" s="202"/>
      <c r="Z58" s="201">
        <f t="shared" si="52"/>
        <v>12</v>
      </c>
      <c r="AA58" s="202"/>
      <c r="AB58" s="203">
        <v>7</v>
      </c>
      <c r="AC58" s="203"/>
      <c r="AH58" s="114">
        <v>1</v>
      </c>
      <c r="AI58" s="114">
        <v>4</v>
      </c>
      <c r="AJ58" s="109">
        <f t="shared" si="54"/>
        <v>0</v>
      </c>
      <c r="AK58" s="109" t="str">
        <f t="shared" si="55"/>
        <v/>
      </c>
      <c r="AL58" s="1">
        <f t="shared" si="56"/>
        <v>12</v>
      </c>
      <c r="AM58" s="1">
        <f t="shared" si="57"/>
        <v>7</v>
      </c>
      <c r="AN58" s="1">
        <f t="shared" si="58"/>
        <v>0</v>
      </c>
      <c r="AO58" s="1" t="str">
        <f t="shared" si="59"/>
        <v/>
      </c>
      <c r="AP58" s="1" t="str">
        <f t="shared" si="60"/>
        <v/>
      </c>
      <c r="AQ58" s="1" t="str">
        <f t="shared" si="61"/>
        <v/>
      </c>
    </row>
    <row r="59" spans="2:43" ht="20.100000000000001" customHeight="1">
      <c r="B59" s="206"/>
      <c r="C59" s="3">
        <v>2</v>
      </c>
      <c r="D59" s="4">
        <v>58</v>
      </c>
      <c r="E59" s="5"/>
      <c r="F59" s="200">
        <v>17</v>
      </c>
      <c r="G59" s="200"/>
      <c r="H59" s="199">
        <f t="shared" si="53"/>
        <v>0</v>
      </c>
      <c r="I59" s="199"/>
      <c r="J59" s="200">
        <v>0</v>
      </c>
      <c r="K59" s="200"/>
      <c r="L59" s="199">
        <f t="shared" si="38"/>
        <v>0</v>
      </c>
      <c r="M59" s="199"/>
      <c r="N59" s="200">
        <v>0</v>
      </c>
      <c r="O59" s="200"/>
      <c r="P59" s="199">
        <f t="shared" si="39"/>
        <v>0</v>
      </c>
      <c r="Q59" s="199"/>
      <c r="R59" s="200">
        <v>0</v>
      </c>
      <c r="S59" s="200"/>
      <c r="T59" s="199">
        <f t="shared" si="40"/>
        <v>0</v>
      </c>
      <c r="U59" s="199"/>
      <c r="V59" s="201">
        <f t="shared" si="41"/>
        <v>17</v>
      </c>
      <c r="W59" s="202"/>
      <c r="X59" s="202">
        <f t="shared" si="42"/>
        <v>0</v>
      </c>
      <c r="Y59" s="202"/>
      <c r="Z59" s="201">
        <f t="shared" si="52"/>
        <v>10</v>
      </c>
      <c r="AA59" s="202"/>
      <c r="AB59" s="203">
        <v>7</v>
      </c>
      <c r="AC59" s="203"/>
      <c r="AH59" s="114">
        <v>1</v>
      </c>
      <c r="AI59" s="114">
        <v>4</v>
      </c>
      <c r="AJ59" s="109">
        <f t="shared" si="54"/>
        <v>0</v>
      </c>
      <c r="AK59" s="109" t="str">
        <f t="shared" si="55"/>
        <v/>
      </c>
      <c r="AL59" s="1">
        <f t="shared" si="56"/>
        <v>10</v>
      </c>
      <c r="AM59" s="1">
        <f t="shared" si="57"/>
        <v>7</v>
      </c>
      <c r="AN59" s="1">
        <f t="shared" si="58"/>
        <v>0</v>
      </c>
      <c r="AO59" s="1" t="str">
        <f t="shared" si="59"/>
        <v/>
      </c>
      <c r="AP59" s="1" t="str">
        <f t="shared" si="60"/>
        <v/>
      </c>
      <c r="AQ59" s="1" t="str">
        <f t="shared" si="61"/>
        <v/>
      </c>
    </row>
    <row r="60" spans="2:43" ht="20.100000000000001" customHeight="1">
      <c r="B60" s="205"/>
      <c r="C60" s="3">
        <v>3</v>
      </c>
      <c r="D60" s="4">
        <v>59</v>
      </c>
      <c r="E60" s="5"/>
      <c r="F60" s="200">
        <v>14</v>
      </c>
      <c r="G60" s="200"/>
      <c r="H60" s="199">
        <f t="shared" si="53"/>
        <v>0</v>
      </c>
      <c r="I60" s="199"/>
      <c r="J60" s="200">
        <v>0</v>
      </c>
      <c r="K60" s="200"/>
      <c r="L60" s="199">
        <f t="shared" si="38"/>
        <v>0</v>
      </c>
      <c r="M60" s="199"/>
      <c r="N60" s="200">
        <v>0</v>
      </c>
      <c r="O60" s="200"/>
      <c r="P60" s="199">
        <f t="shared" si="39"/>
        <v>0</v>
      </c>
      <c r="Q60" s="199"/>
      <c r="R60" s="200">
        <v>0</v>
      </c>
      <c r="S60" s="200"/>
      <c r="T60" s="199">
        <f t="shared" si="40"/>
        <v>0</v>
      </c>
      <c r="U60" s="199"/>
      <c r="V60" s="201">
        <f t="shared" si="41"/>
        <v>14</v>
      </c>
      <c r="W60" s="202"/>
      <c r="X60" s="202">
        <f t="shared" si="42"/>
        <v>0</v>
      </c>
      <c r="Y60" s="202"/>
      <c r="Z60" s="201">
        <f t="shared" si="52"/>
        <v>8</v>
      </c>
      <c r="AA60" s="202"/>
      <c r="AB60" s="203">
        <v>6</v>
      </c>
      <c r="AC60" s="203"/>
      <c r="AH60" s="114">
        <v>2</v>
      </c>
      <c r="AI60" s="114">
        <v>6</v>
      </c>
      <c r="AJ60" s="109" t="str">
        <f t="shared" si="54"/>
        <v/>
      </c>
      <c r="AK60" s="109">
        <f t="shared" si="55"/>
        <v>0</v>
      </c>
      <c r="AL60" s="1" t="str">
        <f t="shared" si="56"/>
        <v/>
      </c>
      <c r="AM60" s="1" t="str">
        <f t="shared" si="57"/>
        <v/>
      </c>
      <c r="AN60" s="1" t="str">
        <f t="shared" si="58"/>
        <v/>
      </c>
      <c r="AO60" s="1">
        <f t="shared" si="59"/>
        <v>8</v>
      </c>
      <c r="AP60" s="1">
        <f t="shared" si="60"/>
        <v>6</v>
      </c>
      <c r="AQ60" s="1">
        <f t="shared" si="61"/>
        <v>0</v>
      </c>
    </row>
    <row r="61" spans="2:43" ht="20.100000000000001" customHeight="1">
      <c r="B61" s="204" t="s">
        <v>158</v>
      </c>
      <c r="C61" s="3">
        <v>1</v>
      </c>
      <c r="D61" s="4">
        <v>60</v>
      </c>
      <c r="E61" s="5"/>
      <c r="F61" s="200">
        <v>21</v>
      </c>
      <c r="G61" s="200"/>
      <c r="H61" s="199">
        <f t="shared" si="53"/>
        <v>0</v>
      </c>
      <c r="I61" s="199"/>
      <c r="J61" s="200">
        <v>0</v>
      </c>
      <c r="K61" s="200"/>
      <c r="L61" s="199">
        <f t="shared" si="38"/>
        <v>0</v>
      </c>
      <c r="M61" s="199"/>
      <c r="N61" s="200">
        <v>0</v>
      </c>
      <c r="O61" s="200"/>
      <c r="P61" s="199">
        <f t="shared" ref="P61:P64" si="62">E61*N61</f>
        <v>0</v>
      </c>
      <c r="Q61" s="199"/>
      <c r="R61" s="200">
        <v>0</v>
      </c>
      <c r="S61" s="200"/>
      <c r="T61" s="199">
        <f t="shared" ref="T61:T64" si="63">E61*R61</f>
        <v>0</v>
      </c>
      <c r="U61" s="199"/>
      <c r="V61" s="201">
        <f t="shared" si="41"/>
        <v>21</v>
      </c>
      <c r="W61" s="202"/>
      <c r="X61" s="202">
        <f t="shared" si="42"/>
        <v>0</v>
      </c>
      <c r="Y61" s="202"/>
      <c r="Z61" s="201">
        <f t="shared" si="52"/>
        <v>14</v>
      </c>
      <c r="AA61" s="202"/>
      <c r="AB61" s="203">
        <v>7</v>
      </c>
      <c r="AC61" s="203"/>
      <c r="AH61" s="114">
        <v>1</v>
      </c>
      <c r="AI61" s="114">
        <v>4</v>
      </c>
      <c r="AJ61" s="109">
        <f t="shared" si="54"/>
        <v>0</v>
      </c>
      <c r="AK61" s="109" t="str">
        <f t="shared" si="55"/>
        <v/>
      </c>
      <c r="AL61" s="1">
        <f t="shared" si="56"/>
        <v>14</v>
      </c>
      <c r="AM61" s="1">
        <f t="shared" si="57"/>
        <v>7</v>
      </c>
      <c r="AN61" s="1">
        <f t="shared" si="58"/>
        <v>0</v>
      </c>
      <c r="AO61" s="1" t="str">
        <f t="shared" si="59"/>
        <v/>
      </c>
      <c r="AP61" s="1" t="str">
        <f t="shared" si="60"/>
        <v/>
      </c>
      <c r="AQ61" s="1" t="str">
        <f t="shared" si="61"/>
        <v/>
      </c>
    </row>
    <row r="62" spans="2:43" ht="20.100000000000001" customHeight="1">
      <c r="B62" s="205"/>
      <c r="C62" s="3">
        <v>2</v>
      </c>
      <c r="D62" s="4">
        <v>61</v>
      </c>
      <c r="E62" s="5"/>
      <c r="F62" s="200">
        <v>17.190000000000001</v>
      </c>
      <c r="G62" s="200"/>
      <c r="H62" s="199">
        <f t="shared" si="53"/>
        <v>0</v>
      </c>
      <c r="I62" s="199"/>
      <c r="J62" s="200">
        <v>0.81</v>
      </c>
      <c r="K62" s="200"/>
      <c r="L62" s="199">
        <f t="shared" si="38"/>
        <v>0</v>
      </c>
      <c r="M62" s="199"/>
      <c r="N62" s="200">
        <v>0</v>
      </c>
      <c r="O62" s="200"/>
      <c r="P62" s="199">
        <f t="shared" si="62"/>
        <v>0</v>
      </c>
      <c r="Q62" s="199"/>
      <c r="R62" s="200">
        <v>0</v>
      </c>
      <c r="S62" s="200"/>
      <c r="T62" s="199">
        <f t="shared" si="63"/>
        <v>0</v>
      </c>
      <c r="U62" s="199"/>
      <c r="V62" s="201">
        <f t="shared" si="41"/>
        <v>18</v>
      </c>
      <c r="W62" s="202"/>
      <c r="X62" s="202">
        <f t="shared" si="42"/>
        <v>0</v>
      </c>
      <c r="Y62" s="202"/>
      <c r="Z62" s="201">
        <f t="shared" si="52"/>
        <v>10</v>
      </c>
      <c r="AA62" s="202"/>
      <c r="AB62" s="203">
        <v>8</v>
      </c>
      <c r="AC62" s="203"/>
      <c r="AH62" s="114">
        <v>2</v>
      </c>
      <c r="AI62" s="114">
        <v>6</v>
      </c>
      <c r="AJ62" s="109" t="str">
        <f t="shared" si="54"/>
        <v/>
      </c>
      <c r="AK62" s="109">
        <f t="shared" si="55"/>
        <v>0</v>
      </c>
      <c r="AL62" s="1" t="str">
        <f t="shared" si="56"/>
        <v/>
      </c>
      <c r="AM62" s="1" t="str">
        <f t="shared" si="57"/>
        <v/>
      </c>
      <c r="AN62" s="1" t="str">
        <f t="shared" si="58"/>
        <v/>
      </c>
      <c r="AO62" s="1">
        <f t="shared" si="59"/>
        <v>10</v>
      </c>
      <c r="AP62" s="1">
        <f t="shared" si="60"/>
        <v>8</v>
      </c>
      <c r="AQ62" s="1">
        <f t="shared" si="61"/>
        <v>0</v>
      </c>
    </row>
    <row r="63" spans="2:43" ht="20.100000000000001" customHeight="1">
      <c r="B63" s="204" t="s">
        <v>159</v>
      </c>
      <c r="C63" s="3">
        <v>1</v>
      </c>
      <c r="D63" s="4">
        <v>62</v>
      </c>
      <c r="E63" s="5"/>
      <c r="F63" s="200">
        <v>19.09</v>
      </c>
      <c r="G63" s="200"/>
      <c r="H63" s="199">
        <f t="shared" si="53"/>
        <v>0</v>
      </c>
      <c r="I63" s="199"/>
      <c r="J63" s="200">
        <v>1.91</v>
      </c>
      <c r="K63" s="200"/>
      <c r="L63" s="199">
        <f t="shared" si="38"/>
        <v>0</v>
      </c>
      <c r="M63" s="199"/>
      <c r="N63" s="200">
        <v>0</v>
      </c>
      <c r="O63" s="200"/>
      <c r="P63" s="199">
        <f t="shared" si="62"/>
        <v>0</v>
      </c>
      <c r="Q63" s="199"/>
      <c r="R63" s="200">
        <v>0</v>
      </c>
      <c r="S63" s="200"/>
      <c r="T63" s="199">
        <f t="shared" si="63"/>
        <v>0</v>
      </c>
      <c r="U63" s="199"/>
      <c r="V63" s="201">
        <f t="shared" si="41"/>
        <v>21</v>
      </c>
      <c r="W63" s="202"/>
      <c r="X63" s="202">
        <f t="shared" si="42"/>
        <v>0</v>
      </c>
      <c r="Y63" s="202"/>
      <c r="Z63" s="201">
        <f t="shared" si="52"/>
        <v>14</v>
      </c>
      <c r="AA63" s="202"/>
      <c r="AB63" s="203">
        <v>7</v>
      </c>
      <c r="AC63" s="203"/>
      <c r="AH63" s="114">
        <v>1</v>
      </c>
      <c r="AI63" s="114">
        <v>4</v>
      </c>
      <c r="AJ63" s="109">
        <f t="shared" si="54"/>
        <v>0</v>
      </c>
      <c r="AK63" s="109" t="str">
        <f t="shared" si="55"/>
        <v/>
      </c>
      <c r="AL63" s="1">
        <f t="shared" si="56"/>
        <v>14</v>
      </c>
      <c r="AM63" s="1">
        <f t="shared" si="57"/>
        <v>7</v>
      </c>
      <c r="AN63" s="1">
        <f t="shared" si="58"/>
        <v>0</v>
      </c>
      <c r="AO63" s="1" t="str">
        <f t="shared" si="59"/>
        <v/>
      </c>
      <c r="AP63" s="1" t="str">
        <f t="shared" si="60"/>
        <v/>
      </c>
      <c r="AQ63" s="1" t="str">
        <f t="shared" si="61"/>
        <v/>
      </c>
    </row>
    <row r="64" spans="2:43" ht="20.100000000000001" customHeight="1">
      <c r="B64" s="205"/>
      <c r="C64" s="3">
        <v>2</v>
      </c>
      <c r="D64" s="4">
        <v>63</v>
      </c>
      <c r="E64" s="5"/>
      <c r="F64" s="200">
        <v>15.6</v>
      </c>
      <c r="G64" s="200"/>
      <c r="H64" s="199">
        <f t="shared" si="53"/>
        <v>0</v>
      </c>
      <c r="I64" s="199"/>
      <c r="J64" s="200">
        <v>1.4</v>
      </c>
      <c r="K64" s="200"/>
      <c r="L64" s="199">
        <f t="shared" ref="L64" si="64">E64*J64</f>
        <v>0</v>
      </c>
      <c r="M64" s="199"/>
      <c r="N64" s="200">
        <v>0</v>
      </c>
      <c r="O64" s="200"/>
      <c r="P64" s="199">
        <f t="shared" si="62"/>
        <v>0</v>
      </c>
      <c r="Q64" s="199"/>
      <c r="R64" s="200">
        <v>0</v>
      </c>
      <c r="S64" s="200"/>
      <c r="T64" s="199">
        <f t="shared" si="63"/>
        <v>0</v>
      </c>
      <c r="U64" s="199"/>
      <c r="V64" s="201">
        <f t="shared" si="41"/>
        <v>17</v>
      </c>
      <c r="W64" s="202"/>
      <c r="X64" s="202">
        <f t="shared" si="42"/>
        <v>0</v>
      </c>
      <c r="Y64" s="202"/>
      <c r="Z64" s="201">
        <f t="shared" si="52"/>
        <v>10</v>
      </c>
      <c r="AA64" s="202"/>
      <c r="AB64" s="203">
        <v>7</v>
      </c>
      <c r="AC64" s="203"/>
      <c r="AH64" s="114">
        <v>2</v>
      </c>
      <c r="AI64" s="114">
        <v>6</v>
      </c>
      <c r="AJ64" s="109" t="str">
        <f t="shared" si="54"/>
        <v/>
      </c>
      <c r="AK64" s="109">
        <f t="shared" si="55"/>
        <v>0</v>
      </c>
      <c r="AL64" s="1" t="str">
        <f t="shared" si="56"/>
        <v/>
      </c>
      <c r="AM64" s="1" t="str">
        <f t="shared" si="57"/>
        <v/>
      </c>
      <c r="AN64" s="1" t="str">
        <f t="shared" si="58"/>
        <v/>
      </c>
      <c r="AO64" s="1">
        <f t="shared" si="59"/>
        <v>10</v>
      </c>
      <c r="AP64" s="1">
        <f t="shared" si="60"/>
        <v>7</v>
      </c>
      <c r="AQ64" s="1">
        <f t="shared" si="61"/>
        <v>0</v>
      </c>
    </row>
    <row r="65" spans="1:44" ht="20.100000000000001" customHeight="1">
      <c r="D65" s="1"/>
      <c r="T65" s="1"/>
      <c r="AJ65" s="110">
        <f>SUM(AJ2:AJ64)</f>
        <v>0.312</v>
      </c>
      <c r="AK65" s="110">
        <f>SUM(AK2:AK64)</f>
        <v>0</v>
      </c>
      <c r="AL65" s="1" t="str">
        <f>IF(AH65=4,Z65,"")</f>
        <v/>
      </c>
      <c r="AN65" s="115">
        <f>SUM(AN2:AN64)</f>
        <v>11</v>
      </c>
      <c r="AQ65" s="115">
        <f>SUM(AQ2:AQ64)</f>
        <v>0</v>
      </c>
      <c r="AR65" s="6"/>
    </row>
    <row r="66" spans="1:44" s="6" customFormat="1" ht="20.100000000000001" customHeight="1">
      <c r="A66" s="210" t="s">
        <v>13</v>
      </c>
      <c r="B66" s="211"/>
      <c r="C66" s="211"/>
      <c r="D66" s="212"/>
      <c r="E66" s="211" t="s">
        <v>14</v>
      </c>
      <c r="F66" s="211"/>
      <c r="G66" s="211"/>
      <c r="H66" s="211"/>
      <c r="I66" s="211"/>
      <c r="J66" s="211"/>
      <c r="K66" s="211"/>
      <c r="L66" s="211"/>
      <c r="M66" s="211"/>
      <c r="N66" s="211"/>
      <c r="O66" s="211"/>
      <c r="P66" s="211"/>
      <c r="Q66" s="211"/>
      <c r="R66" s="210" t="s">
        <v>15</v>
      </c>
      <c r="S66" s="211"/>
      <c r="T66" s="212"/>
      <c r="U66" s="89"/>
      <c r="AL66" s="1"/>
      <c r="AM66" s="1"/>
      <c r="AN66" s="1"/>
      <c r="AO66" s="1"/>
      <c r="AP66" s="1"/>
      <c r="AQ66" s="1"/>
    </row>
    <row r="67" spans="1:44" s="6" customFormat="1" ht="20.100000000000001" customHeight="1">
      <c r="A67" s="181" t="s">
        <v>174</v>
      </c>
      <c r="B67" s="182"/>
      <c r="C67" s="182"/>
      <c r="D67" s="183"/>
      <c r="E67" s="6" t="str">
        <f ca="1">RIGHT(CELL("filename",A1),(LEN(CELL("filename",A1))-FIND("]",CELL("filename",A1))))</f>
        <v>앵커수량산근</v>
      </c>
      <c r="R67" s="8"/>
      <c r="T67" s="9"/>
      <c r="U67" s="10"/>
      <c r="AL67" s="1"/>
      <c r="AM67" s="1"/>
      <c r="AN67" s="1"/>
      <c r="AO67" s="1"/>
      <c r="AP67" s="1"/>
      <c r="AQ67" s="1"/>
    </row>
    <row r="68" spans="1:44" s="6" customFormat="1" ht="20.100000000000001" customHeight="1">
      <c r="A68" s="175" t="s">
        <v>175</v>
      </c>
      <c r="B68" s="176"/>
      <c r="C68" s="176"/>
      <c r="D68" s="177"/>
      <c r="R68" s="8"/>
      <c r="T68" s="9"/>
      <c r="U68" s="10"/>
      <c r="AL68" s="1"/>
      <c r="AM68" s="1"/>
      <c r="AN68" s="1"/>
      <c r="AO68" s="1"/>
      <c r="AP68" s="1"/>
      <c r="AQ68" s="1"/>
    </row>
    <row r="69" spans="1:44" s="6" customFormat="1" ht="20.100000000000001" customHeight="1">
      <c r="A69" s="175"/>
      <c r="B69" s="176"/>
      <c r="C69" s="176"/>
      <c r="D69" s="177"/>
      <c r="E69" s="6" t="s">
        <v>16</v>
      </c>
      <c r="R69" s="8"/>
      <c r="T69" s="10"/>
      <c r="U69" s="10"/>
      <c r="AL69" s="1"/>
      <c r="AM69" s="1"/>
      <c r="AN69" s="1"/>
      <c r="AO69" s="1"/>
      <c r="AP69" s="1"/>
      <c r="AQ69" s="1"/>
    </row>
    <row r="70" spans="1:44" s="6" customFormat="1" ht="20.100000000000001" customHeight="1">
      <c r="A70" s="8"/>
      <c r="D70" s="10"/>
      <c r="E70" s="6" t="str">
        <f>B2</f>
        <v>정수지</v>
      </c>
      <c r="R70" s="8"/>
      <c r="T70" s="10"/>
      <c r="U70" s="10"/>
      <c r="AL70" s="1"/>
      <c r="AM70" s="1"/>
      <c r="AN70" s="1"/>
      <c r="AO70" s="1"/>
      <c r="AP70" s="1"/>
      <c r="AQ70" s="1"/>
    </row>
    <row r="71" spans="1:44" s="6" customFormat="1" ht="20.100000000000001" customHeight="1">
      <c r="A71" s="8"/>
      <c r="D71" s="10"/>
      <c r="E71" s="6" t="str">
        <f>""&amp;C2&amp;"단 : "&amp;E2&amp;"공 x "&amp;F2&amp;"m "</f>
        <v xml:space="preserve">1단 : 3공 x 4m </v>
      </c>
      <c r="Q71" s="14" t="s">
        <v>17</v>
      </c>
      <c r="R71" s="190">
        <f>H2</f>
        <v>12</v>
      </c>
      <c r="S71" s="158"/>
      <c r="T71" s="159"/>
      <c r="U71" s="10" t="s">
        <v>18</v>
      </c>
      <c r="AL71" s="1"/>
      <c r="AM71" s="1"/>
      <c r="AN71" s="1"/>
      <c r="AO71" s="1"/>
      <c r="AP71" s="1"/>
      <c r="AQ71" s="1"/>
    </row>
    <row r="72" spans="1:44" s="6" customFormat="1" ht="20.100000000000001" customHeight="1">
      <c r="A72" s="8"/>
      <c r="D72" s="10"/>
      <c r="E72" s="6" t="str">
        <f>""&amp;C3&amp;"단 : "&amp;E3&amp;"공 x "&amp;F3&amp;"m "</f>
        <v xml:space="preserve">2단 : 4공 x 2.5m </v>
      </c>
      <c r="Q72" s="14" t="s">
        <v>17</v>
      </c>
      <c r="R72" s="190">
        <f>H3</f>
        <v>10</v>
      </c>
      <c r="S72" s="158"/>
      <c r="T72" s="159"/>
      <c r="U72" s="10" t="s">
        <v>18</v>
      </c>
      <c r="AL72" s="1"/>
      <c r="AM72" s="1"/>
      <c r="AN72" s="1"/>
      <c r="AO72" s="1"/>
      <c r="AP72" s="1"/>
      <c r="AQ72" s="1"/>
    </row>
    <row r="73" spans="1:44" s="6" customFormat="1" ht="20.100000000000001" customHeight="1">
      <c r="A73" s="85"/>
      <c r="D73" s="10"/>
      <c r="E73" s="6" t="str">
        <f>B4</f>
        <v>저수조</v>
      </c>
      <c r="Q73" s="14"/>
      <c r="R73" s="99"/>
      <c r="S73" s="93"/>
      <c r="T73" s="94"/>
      <c r="U73" s="10"/>
      <c r="AL73" s="1"/>
      <c r="AM73" s="1"/>
      <c r="AN73" s="1"/>
      <c r="AO73" s="1"/>
      <c r="AP73" s="1"/>
      <c r="AQ73" s="1"/>
    </row>
    <row r="74" spans="1:44" s="6" customFormat="1" ht="20.100000000000001" customHeight="1">
      <c r="A74" s="11"/>
      <c r="B74" s="12"/>
      <c r="C74" s="12"/>
      <c r="D74" s="13"/>
      <c r="E74" s="6" t="str">
        <f>""&amp;C4&amp;"단 : "&amp;E4&amp;"공 x "&amp;F4&amp;"m "</f>
        <v xml:space="preserve">1단 : 2공 x 11.5m </v>
      </c>
      <c r="Q74" s="14" t="s">
        <v>17</v>
      </c>
      <c r="R74" s="190">
        <f>H4</f>
        <v>23</v>
      </c>
      <c r="S74" s="158"/>
      <c r="T74" s="159"/>
      <c r="U74" s="10" t="s">
        <v>18</v>
      </c>
      <c r="AL74" s="1"/>
      <c r="AM74" s="1"/>
      <c r="AN74" s="1"/>
      <c r="AO74" s="1"/>
      <c r="AP74" s="1"/>
      <c r="AQ74" s="1"/>
    </row>
    <row r="75" spans="1:44" s="6" customFormat="1" ht="20.100000000000001" customHeight="1">
      <c r="A75" s="100"/>
      <c r="B75" s="12"/>
      <c r="C75" s="12"/>
      <c r="D75" s="13"/>
      <c r="E75" s="6" t="str">
        <f>""&amp;C5&amp;"단 : "&amp;E5&amp;"공 x "&amp;F5&amp;"m "</f>
        <v xml:space="preserve">2단 : 2공 x 9.5m </v>
      </c>
      <c r="Q75" s="14" t="s">
        <v>17</v>
      </c>
      <c r="R75" s="190">
        <f>H5</f>
        <v>19</v>
      </c>
      <c r="S75" s="158"/>
      <c r="T75" s="159"/>
      <c r="U75" s="10" t="s">
        <v>18</v>
      </c>
      <c r="AL75" s="1"/>
      <c r="AM75" s="1"/>
      <c r="AN75" s="1"/>
      <c r="AO75" s="1"/>
      <c r="AP75" s="1"/>
      <c r="AQ75" s="1"/>
    </row>
    <row r="76" spans="1:44" s="6" customFormat="1" ht="20.100000000000001" hidden="1" customHeight="1">
      <c r="A76" s="100"/>
      <c r="B76" s="12"/>
      <c r="C76" s="12"/>
      <c r="D76" s="13"/>
      <c r="E76" s="6" t="str">
        <f>""&amp;C6&amp;"단 : "&amp;E6&amp;"공 x "&amp;F6&amp;"m "</f>
        <v xml:space="preserve">3단 : 공 x 12.61m </v>
      </c>
      <c r="Q76" s="14" t="s">
        <v>17</v>
      </c>
      <c r="R76" s="190">
        <f t="shared" ref="R76" si="65">H6</f>
        <v>0</v>
      </c>
      <c r="S76" s="158"/>
      <c r="T76" s="159"/>
      <c r="U76" s="10" t="s">
        <v>18</v>
      </c>
      <c r="AL76" s="1"/>
      <c r="AM76" s="1"/>
      <c r="AN76" s="1"/>
      <c r="AO76" s="1"/>
      <c r="AP76" s="1"/>
      <c r="AQ76" s="1"/>
    </row>
    <row r="77" spans="1:44" s="6" customFormat="1" ht="20.100000000000001" hidden="1" customHeight="1">
      <c r="A77" s="100"/>
      <c r="B77" s="12"/>
      <c r="C77" s="12"/>
      <c r="D77" s="13"/>
      <c r="E77" s="6" t="str">
        <f>B7</f>
        <v>4+706</v>
      </c>
      <c r="Q77" s="14"/>
      <c r="R77" s="99"/>
      <c r="S77" s="93"/>
      <c r="T77" s="94"/>
      <c r="U77" s="10"/>
      <c r="AL77" s="1"/>
      <c r="AM77" s="1"/>
      <c r="AN77" s="1"/>
      <c r="AO77" s="1"/>
      <c r="AP77" s="1"/>
      <c r="AQ77" s="1"/>
    </row>
    <row r="78" spans="1:44" s="6" customFormat="1" ht="20.100000000000001" hidden="1" customHeight="1">
      <c r="A78" s="100"/>
      <c r="B78" s="12"/>
      <c r="C78" s="12"/>
      <c r="D78" s="13"/>
      <c r="E78" s="6" t="str">
        <f t="shared" ref="E78:E83" si="66">""&amp;C7&amp;"단 : "&amp;E7&amp;"공 x "&amp;F7&amp;"m "</f>
        <v xml:space="preserve">1단 : 공 x 21m </v>
      </c>
      <c r="Q78" s="14" t="s">
        <v>17</v>
      </c>
      <c r="R78" s="190">
        <f t="shared" ref="R78:R83" si="67">H7</f>
        <v>0</v>
      </c>
      <c r="S78" s="158"/>
      <c r="T78" s="159"/>
      <c r="U78" s="10" t="s">
        <v>18</v>
      </c>
      <c r="AL78" s="1"/>
      <c r="AM78" s="1"/>
      <c r="AN78" s="1"/>
      <c r="AO78" s="1"/>
      <c r="AP78" s="1"/>
      <c r="AQ78" s="1"/>
    </row>
    <row r="79" spans="1:44" s="6" customFormat="1" ht="20.100000000000001" hidden="1" customHeight="1">
      <c r="A79" s="100"/>
      <c r="B79" s="12"/>
      <c r="C79" s="12"/>
      <c r="D79" s="13"/>
      <c r="E79" s="6" t="str">
        <f t="shared" si="66"/>
        <v xml:space="preserve">2단 : 공 x 18m </v>
      </c>
      <c r="Q79" s="14" t="s">
        <v>17</v>
      </c>
      <c r="R79" s="190">
        <f t="shared" si="67"/>
        <v>0</v>
      </c>
      <c r="S79" s="158"/>
      <c r="T79" s="159"/>
      <c r="U79" s="10" t="s">
        <v>18</v>
      </c>
      <c r="AL79" s="1"/>
      <c r="AM79" s="1"/>
      <c r="AN79" s="1"/>
      <c r="AO79" s="1"/>
      <c r="AP79" s="1"/>
      <c r="AQ79" s="1"/>
    </row>
    <row r="80" spans="1:44" s="6" customFormat="1" ht="20.100000000000001" hidden="1" customHeight="1">
      <c r="A80" s="100"/>
      <c r="B80" s="12"/>
      <c r="C80" s="12"/>
      <c r="D80" s="13"/>
      <c r="E80" s="6" t="str">
        <f t="shared" si="66"/>
        <v xml:space="preserve">3단 : 공 x 16m </v>
      </c>
      <c r="Q80" s="14" t="s">
        <v>17</v>
      </c>
      <c r="R80" s="190">
        <f t="shared" si="67"/>
        <v>0</v>
      </c>
      <c r="S80" s="158"/>
      <c r="T80" s="159"/>
      <c r="U80" s="10" t="s">
        <v>18</v>
      </c>
      <c r="AL80" s="1"/>
      <c r="AM80" s="1"/>
      <c r="AN80" s="1"/>
      <c r="AO80" s="1"/>
      <c r="AP80" s="1"/>
      <c r="AQ80" s="1"/>
    </row>
    <row r="81" spans="1:43" s="6" customFormat="1" ht="20.100000000000001" hidden="1" customHeight="1">
      <c r="A81" s="100"/>
      <c r="B81" s="12"/>
      <c r="C81" s="12"/>
      <c r="D81" s="13"/>
      <c r="E81" s="6" t="str">
        <f t="shared" si="66"/>
        <v xml:space="preserve">4단 : 공 x 13m </v>
      </c>
      <c r="Q81" s="14" t="s">
        <v>17</v>
      </c>
      <c r="R81" s="190">
        <f t="shared" si="67"/>
        <v>0</v>
      </c>
      <c r="S81" s="158"/>
      <c r="T81" s="159"/>
      <c r="U81" s="10" t="s">
        <v>18</v>
      </c>
      <c r="AL81" s="1"/>
      <c r="AM81" s="1"/>
      <c r="AN81" s="1"/>
      <c r="AO81" s="1"/>
      <c r="AP81" s="1"/>
      <c r="AQ81" s="1"/>
    </row>
    <row r="82" spans="1:43" s="6" customFormat="1" ht="20.100000000000001" hidden="1" customHeight="1">
      <c r="A82" s="100"/>
      <c r="B82" s="12"/>
      <c r="C82" s="12"/>
      <c r="D82" s="13"/>
      <c r="E82" s="6" t="str">
        <f t="shared" si="66"/>
        <v xml:space="preserve">5단 : 공 x 10.84m </v>
      </c>
      <c r="Q82" s="14" t="s">
        <v>17</v>
      </c>
      <c r="R82" s="190">
        <f t="shared" si="67"/>
        <v>0</v>
      </c>
      <c r="S82" s="158"/>
      <c r="T82" s="159"/>
      <c r="U82" s="10" t="s">
        <v>18</v>
      </c>
      <c r="AL82" s="1"/>
      <c r="AM82" s="1"/>
      <c r="AN82" s="1"/>
      <c r="AO82" s="1"/>
      <c r="AP82" s="1"/>
      <c r="AQ82" s="1"/>
    </row>
    <row r="83" spans="1:43" s="6" customFormat="1" ht="20.100000000000001" hidden="1" customHeight="1">
      <c r="A83" s="100"/>
      <c r="B83" s="12"/>
      <c r="C83" s="12"/>
      <c r="D83" s="13"/>
      <c r="E83" s="6" t="str">
        <f t="shared" si="66"/>
        <v xml:space="preserve">6단 : 공 x 8.05m </v>
      </c>
      <c r="Q83" s="14" t="s">
        <v>17</v>
      </c>
      <c r="R83" s="190">
        <f t="shared" si="67"/>
        <v>0</v>
      </c>
      <c r="S83" s="158"/>
      <c r="T83" s="159"/>
      <c r="U83" s="10" t="s">
        <v>18</v>
      </c>
      <c r="AL83" s="1"/>
      <c r="AM83" s="1"/>
      <c r="AN83" s="1"/>
      <c r="AO83" s="1"/>
      <c r="AP83" s="1"/>
      <c r="AQ83" s="1"/>
    </row>
    <row r="84" spans="1:43" s="6" customFormat="1" ht="20.100000000000001" hidden="1" customHeight="1">
      <c r="A84" s="100"/>
      <c r="B84" s="12"/>
      <c r="C84" s="12"/>
      <c r="D84" s="13"/>
      <c r="E84" s="6" t="str">
        <f>B13</f>
        <v>4+722</v>
      </c>
      <c r="Q84" s="14"/>
      <c r="R84" s="99"/>
      <c r="S84" s="93"/>
      <c r="T84" s="94"/>
      <c r="U84" s="10"/>
      <c r="AL84" s="1"/>
      <c r="AM84" s="1"/>
      <c r="AN84" s="1"/>
      <c r="AO84" s="1"/>
      <c r="AP84" s="1"/>
      <c r="AQ84" s="1"/>
    </row>
    <row r="85" spans="1:43" s="6" customFormat="1" ht="20.100000000000001" hidden="1" customHeight="1">
      <c r="A85" s="100"/>
      <c r="B85" s="12"/>
      <c r="C85" s="12"/>
      <c r="D85" s="13"/>
      <c r="E85" s="6" t="str">
        <f>""&amp;C13&amp;"단 : "&amp;E13&amp;"공 x "&amp;F13&amp;"m "</f>
        <v xml:space="preserve">1단 : 공 x 17m </v>
      </c>
      <c r="Q85" s="14" t="s">
        <v>17</v>
      </c>
      <c r="R85" s="190">
        <f>H13</f>
        <v>0</v>
      </c>
      <c r="S85" s="158"/>
      <c r="T85" s="159"/>
      <c r="U85" s="10" t="s">
        <v>18</v>
      </c>
      <c r="AL85" s="1"/>
      <c r="AM85" s="1"/>
      <c r="AN85" s="1"/>
      <c r="AO85" s="1"/>
      <c r="AP85" s="1"/>
      <c r="AQ85" s="1"/>
    </row>
    <row r="86" spans="1:43" s="6" customFormat="1" ht="20.100000000000001" hidden="1" customHeight="1">
      <c r="A86" s="100"/>
      <c r="B86" s="12"/>
      <c r="C86" s="12"/>
      <c r="D86" s="13"/>
      <c r="E86" s="6" t="str">
        <f>""&amp;C14&amp;"단 : "&amp;E14&amp;"공 x "&amp;F14&amp;"m "</f>
        <v xml:space="preserve">2단 : 공 x 15m </v>
      </c>
      <c r="Q86" s="14" t="s">
        <v>17</v>
      </c>
      <c r="R86" s="190">
        <f>H14</f>
        <v>0</v>
      </c>
      <c r="S86" s="158"/>
      <c r="T86" s="159"/>
      <c r="U86" s="10" t="s">
        <v>18</v>
      </c>
      <c r="AL86" s="1"/>
      <c r="AM86" s="1"/>
      <c r="AN86" s="1"/>
      <c r="AO86" s="1"/>
      <c r="AP86" s="1"/>
      <c r="AQ86" s="1"/>
    </row>
    <row r="87" spans="1:43" s="6" customFormat="1" ht="20.100000000000001" hidden="1" customHeight="1">
      <c r="A87" s="100"/>
      <c r="B87" s="12"/>
      <c r="C87" s="12"/>
      <c r="D87" s="13"/>
      <c r="E87" s="6" t="str">
        <f>""&amp;C15&amp;"단 : "&amp;E15&amp;"공 x "&amp;F15&amp;"m "</f>
        <v xml:space="preserve">3단 : 공 x 13m </v>
      </c>
      <c r="Q87" s="14" t="s">
        <v>17</v>
      </c>
      <c r="R87" s="190">
        <f>H15</f>
        <v>0</v>
      </c>
      <c r="S87" s="158"/>
      <c r="T87" s="159"/>
      <c r="U87" s="10" t="s">
        <v>18</v>
      </c>
      <c r="AL87" s="1"/>
      <c r="AM87" s="1"/>
      <c r="AN87" s="1"/>
      <c r="AO87" s="1"/>
      <c r="AP87" s="1"/>
      <c r="AQ87" s="1"/>
    </row>
    <row r="88" spans="1:43" s="6" customFormat="1" ht="20.100000000000001" hidden="1" customHeight="1">
      <c r="A88" s="100"/>
      <c r="B88" s="12"/>
      <c r="C88" s="12"/>
      <c r="D88" s="13"/>
      <c r="E88" s="6" t="str">
        <f>""&amp;C16&amp;"단 : "&amp;E16&amp;"공 x "&amp;F16&amp;"m "</f>
        <v xml:space="preserve">4단 : 공 x 12m </v>
      </c>
      <c r="Q88" s="14" t="s">
        <v>17</v>
      </c>
      <c r="R88" s="190">
        <f>H16</f>
        <v>0</v>
      </c>
      <c r="S88" s="158"/>
      <c r="T88" s="159"/>
      <c r="U88" s="10" t="s">
        <v>18</v>
      </c>
      <c r="AL88" s="1"/>
      <c r="AM88" s="1"/>
      <c r="AN88" s="1"/>
      <c r="AO88" s="1"/>
      <c r="AP88" s="1"/>
      <c r="AQ88" s="1"/>
    </row>
    <row r="89" spans="1:43" s="6" customFormat="1" ht="20.100000000000001" hidden="1" customHeight="1">
      <c r="A89" s="100"/>
      <c r="B89" s="12"/>
      <c r="C89" s="12"/>
      <c r="D89" s="13"/>
      <c r="E89" s="6" t="str">
        <f>B17</f>
        <v>4+740, 4+777.631</v>
      </c>
      <c r="Q89" s="14"/>
      <c r="R89" s="99"/>
      <c r="S89" s="93"/>
      <c r="T89" s="94"/>
      <c r="U89" s="10"/>
      <c r="AL89" s="1"/>
      <c r="AM89" s="1"/>
      <c r="AN89" s="1"/>
      <c r="AO89" s="1"/>
      <c r="AP89" s="1"/>
      <c r="AQ89" s="1"/>
    </row>
    <row r="90" spans="1:43" s="6" customFormat="1" ht="20.100000000000001" hidden="1" customHeight="1">
      <c r="A90" s="100"/>
      <c r="B90" s="12"/>
      <c r="C90" s="12"/>
      <c r="D90" s="13"/>
      <c r="E90" s="6" t="str">
        <f>""&amp;C17&amp;"단 : "&amp;E17&amp;"공 x "&amp;F17&amp;"m "</f>
        <v xml:space="preserve">1단 : 공 x 16m </v>
      </c>
      <c r="Q90" s="14" t="s">
        <v>17</v>
      </c>
      <c r="R90" s="190">
        <f>H17</f>
        <v>0</v>
      </c>
      <c r="S90" s="158"/>
      <c r="T90" s="159"/>
      <c r="U90" s="10" t="s">
        <v>18</v>
      </c>
      <c r="AL90" s="1"/>
      <c r="AM90" s="1"/>
      <c r="AN90" s="1"/>
      <c r="AO90" s="1"/>
      <c r="AP90" s="1"/>
      <c r="AQ90" s="1"/>
    </row>
    <row r="91" spans="1:43" s="6" customFormat="1" ht="20.100000000000001" hidden="1" customHeight="1">
      <c r="A91" s="100"/>
      <c r="B91" s="12"/>
      <c r="C91" s="12"/>
      <c r="D91" s="13"/>
      <c r="E91" s="6" t="str">
        <f>""&amp;C18&amp;"단 : "&amp;E18&amp;"공 x "&amp;F18&amp;"m "</f>
        <v xml:space="preserve">2단 : 공 x 14m </v>
      </c>
      <c r="Q91" s="14" t="s">
        <v>17</v>
      </c>
      <c r="R91" s="190">
        <f t="shared" ref="R91:R94" si="68">H18</f>
        <v>0</v>
      </c>
      <c r="S91" s="158"/>
      <c r="T91" s="159"/>
      <c r="U91" s="10" t="s">
        <v>18</v>
      </c>
      <c r="AL91" s="1"/>
      <c r="AM91" s="1"/>
      <c r="AN91" s="1"/>
      <c r="AO91" s="1"/>
      <c r="AP91" s="1"/>
      <c r="AQ91" s="1"/>
    </row>
    <row r="92" spans="1:43" s="6" customFormat="1" ht="20.100000000000001" hidden="1" customHeight="1">
      <c r="A92" s="100"/>
      <c r="B92" s="12"/>
      <c r="C92" s="12"/>
      <c r="D92" s="13"/>
      <c r="E92" s="6" t="str">
        <f>""&amp;C19&amp;"단 : "&amp;E19&amp;"공 x "&amp;F19&amp;"m "</f>
        <v xml:space="preserve">3단 : 공 x 12m </v>
      </c>
      <c r="Q92" s="14" t="s">
        <v>17</v>
      </c>
      <c r="R92" s="190">
        <f t="shared" si="68"/>
        <v>0</v>
      </c>
      <c r="S92" s="158"/>
      <c r="T92" s="159"/>
      <c r="U92" s="10" t="s">
        <v>18</v>
      </c>
      <c r="AL92" s="1"/>
      <c r="AM92" s="1"/>
      <c r="AN92" s="1"/>
      <c r="AO92" s="1"/>
      <c r="AP92" s="1"/>
      <c r="AQ92" s="1"/>
    </row>
    <row r="93" spans="1:43" s="6" customFormat="1" ht="20.100000000000001" hidden="1" customHeight="1">
      <c r="A93" s="100"/>
      <c r="B93" s="12"/>
      <c r="C93" s="12"/>
      <c r="D93" s="13"/>
      <c r="E93" s="6" t="str">
        <f>""&amp;C20&amp;"단 : "&amp;E20&amp;"공 x "&amp;F20&amp;"m "</f>
        <v xml:space="preserve">4단 : 공 x 12m </v>
      </c>
      <c r="Q93" s="14" t="s">
        <v>17</v>
      </c>
      <c r="R93" s="190">
        <f t="shared" si="68"/>
        <v>0</v>
      </c>
      <c r="S93" s="158"/>
      <c r="T93" s="159"/>
      <c r="U93" s="10" t="s">
        <v>18</v>
      </c>
      <c r="AL93" s="1"/>
      <c r="AM93" s="1"/>
      <c r="AN93" s="1"/>
      <c r="AO93" s="1"/>
      <c r="AP93" s="1"/>
      <c r="AQ93" s="1"/>
    </row>
    <row r="94" spans="1:43" s="6" customFormat="1" ht="20.100000000000001" hidden="1" customHeight="1">
      <c r="A94" s="100"/>
      <c r="B94" s="12"/>
      <c r="C94" s="12"/>
      <c r="D94" s="13"/>
      <c r="E94" s="6" t="str">
        <f>""&amp;C21&amp;"단 : "&amp;E21&amp;"공 x "&amp;F21&amp;"m "</f>
        <v xml:space="preserve">5단 : 공 x 10m </v>
      </c>
      <c r="Q94" s="14" t="s">
        <v>17</v>
      </c>
      <c r="R94" s="190">
        <f t="shared" si="68"/>
        <v>0</v>
      </c>
      <c r="S94" s="158"/>
      <c r="T94" s="159"/>
      <c r="U94" s="10" t="s">
        <v>18</v>
      </c>
      <c r="AL94" s="1"/>
      <c r="AM94" s="1"/>
      <c r="AN94" s="1"/>
      <c r="AO94" s="1"/>
      <c r="AP94" s="1"/>
      <c r="AQ94" s="1"/>
    </row>
    <row r="95" spans="1:43" s="6" customFormat="1" ht="20.100000000000001" hidden="1" customHeight="1">
      <c r="A95" s="100"/>
      <c r="B95" s="12"/>
      <c r="C95" s="12"/>
      <c r="D95" s="13"/>
      <c r="E95" s="6" t="str">
        <f>B22</f>
        <v>4+800</v>
      </c>
      <c r="Q95" s="14"/>
      <c r="R95" s="99"/>
      <c r="S95" s="93"/>
      <c r="T95" s="94"/>
      <c r="U95" s="10"/>
      <c r="AL95" s="1"/>
      <c r="AM95" s="1"/>
      <c r="AN95" s="1"/>
      <c r="AO95" s="1"/>
      <c r="AP95" s="1"/>
      <c r="AQ95" s="1"/>
    </row>
    <row r="96" spans="1:43" s="6" customFormat="1" ht="20.100000000000001" hidden="1" customHeight="1">
      <c r="A96" s="100"/>
      <c r="B96" s="12"/>
      <c r="C96" s="12"/>
      <c r="D96" s="13"/>
      <c r="E96" s="6" t="str">
        <f t="shared" ref="E96:E102" si="69">""&amp;C22&amp;"단 : "&amp;E22&amp;"공 x "&amp;F22&amp;"m "</f>
        <v xml:space="preserve">1단 : 공 x 17m </v>
      </c>
      <c r="Q96" s="14" t="s">
        <v>17</v>
      </c>
      <c r="R96" s="190">
        <f>H22</f>
        <v>0</v>
      </c>
      <c r="S96" s="158"/>
      <c r="T96" s="159"/>
      <c r="U96" s="10" t="s">
        <v>18</v>
      </c>
      <c r="AL96" s="1"/>
      <c r="AM96" s="1"/>
      <c r="AN96" s="1"/>
      <c r="AO96" s="1"/>
      <c r="AP96" s="1"/>
      <c r="AQ96" s="1"/>
    </row>
    <row r="97" spans="1:43" s="6" customFormat="1" ht="20.100000000000001" hidden="1" customHeight="1">
      <c r="A97" s="100"/>
      <c r="B97" s="12"/>
      <c r="C97" s="12"/>
      <c r="D97" s="13"/>
      <c r="E97" s="6" t="str">
        <f t="shared" si="69"/>
        <v xml:space="preserve">2단 : 공 x 16m </v>
      </c>
      <c r="Q97" s="14" t="s">
        <v>17</v>
      </c>
      <c r="R97" s="190">
        <f>H23</f>
        <v>0</v>
      </c>
      <c r="S97" s="158"/>
      <c r="T97" s="159"/>
      <c r="U97" s="10" t="s">
        <v>18</v>
      </c>
      <c r="AL97" s="1"/>
      <c r="AM97" s="1"/>
      <c r="AN97" s="1"/>
      <c r="AO97" s="1"/>
      <c r="AP97" s="1"/>
      <c r="AQ97" s="1"/>
    </row>
    <row r="98" spans="1:43" s="6" customFormat="1" ht="20.100000000000001" hidden="1" customHeight="1">
      <c r="A98" s="100"/>
      <c r="B98" s="12"/>
      <c r="C98" s="12"/>
      <c r="D98" s="13"/>
      <c r="E98" s="6" t="str">
        <f t="shared" si="69"/>
        <v xml:space="preserve">3단 : 공 x 15m </v>
      </c>
      <c r="Q98" s="14" t="s">
        <v>17</v>
      </c>
      <c r="R98" s="157">
        <f t="shared" ref="R98:R102" si="70">H24</f>
        <v>0</v>
      </c>
      <c r="S98" s="158"/>
      <c r="T98" s="159"/>
      <c r="U98" s="10" t="s">
        <v>18</v>
      </c>
      <c r="AL98" s="1"/>
      <c r="AM98" s="1"/>
      <c r="AN98" s="1"/>
      <c r="AO98" s="1"/>
      <c r="AP98" s="1"/>
      <c r="AQ98" s="1"/>
    </row>
    <row r="99" spans="1:43" s="6" customFormat="1" ht="20.100000000000001" hidden="1" customHeight="1">
      <c r="A99" s="100"/>
      <c r="B99" s="12"/>
      <c r="C99" s="12"/>
      <c r="D99" s="13"/>
      <c r="E99" s="6" t="str">
        <f t="shared" si="69"/>
        <v xml:space="preserve">4단 : 공 x 12m </v>
      </c>
      <c r="Q99" s="14" t="s">
        <v>17</v>
      </c>
      <c r="R99" s="157">
        <f t="shared" si="70"/>
        <v>0</v>
      </c>
      <c r="S99" s="158"/>
      <c r="T99" s="159"/>
      <c r="U99" s="10" t="s">
        <v>18</v>
      </c>
      <c r="AL99" s="1"/>
      <c r="AM99" s="1"/>
      <c r="AN99" s="1"/>
      <c r="AO99" s="1"/>
      <c r="AP99" s="1"/>
      <c r="AQ99" s="1"/>
    </row>
    <row r="100" spans="1:43" s="6" customFormat="1" ht="20.100000000000001" hidden="1" customHeight="1">
      <c r="A100" s="100"/>
      <c r="B100" s="12"/>
      <c r="C100" s="12"/>
      <c r="D100" s="13"/>
      <c r="E100" s="6" t="str">
        <f t="shared" si="69"/>
        <v xml:space="preserve">5단 : 공 x 11m </v>
      </c>
      <c r="Q100" s="14" t="s">
        <v>17</v>
      </c>
      <c r="R100" s="157">
        <f t="shared" si="70"/>
        <v>0</v>
      </c>
      <c r="S100" s="158"/>
      <c r="T100" s="159"/>
      <c r="U100" s="10" t="s">
        <v>18</v>
      </c>
      <c r="AL100" s="1"/>
      <c r="AM100" s="1"/>
      <c r="AN100" s="1"/>
      <c r="AO100" s="1"/>
      <c r="AP100" s="1"/>
      <c r="AQ100" s="1"/>
    </row>
    <row r="101" spans="1:43" s="6" customFormat="1" ht="20.100000000000001" hidden="1" customHeight="1">
      <c r="A101" s="119"/>
      <c r="B101" s="120"/>
      <c r="C101" s="120"/>
      <c r="D101" s="121"/>
      <c r="E101" s="22" t="str">
        <f t="shared" si="69"/>
        <v xml:space="preserve">6단 : 공 x 8.54m </v>
      </c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53" t="s">
        <v>17</v>
      </c>
      <c r="R101" s="196">
        <f t="shared" si="70"/>
        <v>0</v>
      </c>
      <c r="S101" s="197"/>
      <c r="T101" s="198"/>
      <c r="U101" s="25" t="s">
        <v>18</v>
      </c>
      <c r="AL101" s="1"/>
      <c r="AM101" s="1"/>
      <c r="AN101" s="1"/>
      <c r="AO101" s="1"/>
      <c r="AP101" s="1"/>
      <c r="AQ101" s="1"/>
    </row>
    <row r="102" spans="1:43" s="6" customFormat="1" ht="20.100000000000001" hidden="1" customHeight="1">
      <c r="A102" s="131"/>
      <c r="B102" s="132"/>
      <c r="C102" s="132"/>
      <c r="D102" s="133"/>
      <c r="E102" s="75" t="str">
        <f t="shared" si="69"/>
        <v xml:space="preserve">7단 : 공 x 5.05m </v>
      </c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102" t="s">
        <v>17</v>
      </c>
      <c r="R102" s="213">
        <f t="shared" si="70"/>
        <v>0</v>
      </c>
      <c r="S102" s="214"/>
      <c r="T102" s="215"/>
      <c r="U102" s="76" t="s">
        <v>18</v>
      </c>
      <c r="AL102" s="1"/>
      <c r="AM102" s="1"/>
      <c r="AN102" s="1"/>
      <c r="AO102" s="1"/>
      <c r="AP102" s="1"/>
      <c r="AQ102" s="1"/>
    </row>
    <row r="103" spans="1:43" s="6" customFormat="1" ht="20.100000000000001" hidden="1" customHeight="1">
      <c r="A103" s="100"/>
      <c r="B103" s="12"/>
      <c r="C103" s="12"/>
      <c r="D103" s="13"/>
      <c r="E103" s="6" t="str">
        <f>B29</f>
        <v>4+810.72</v>
      </c>
      <c r="Q103" s="14"/>
      <c r="R103" s="99"/>
      <c r="S103" s="93"/>
      <c r="T103" s="94"/>
      <c r="U103" s="10"/>
      <c r="AL103" s="1"/>
      <c r="AM103" s="1"/>
      <c r="AN103" s="1"/>
      <c r="AO103" s="1"/>
      <c r="AP103" s="1"/>
      <c r="AQ103" s="1"/>
    </row>
    <row r="104" spans="1:43" s="6" customFormat="1" ht="20.100000000000001" hidden="1" customHeight="1">
      <c r="A104" s="100"/>
      <c r="B104" s="12"/>
      <c r="C104" s="12"/>
      <c r="D104" s="13"/>
      <c r="E104" s="6" t="str">
        <f>""&amp;C29&amp;"단 : "&amp;E29&amp;"공 x "&amp;F29&amp;"m "</f>
        <v xml:space="preserve">1단 : 공 x 16m </v>
      </c>
      <c r="Q104" s="14" t="s">
        <v>17</v>
      </c>
      <c r="R104" s="190">
        <f>H29</f>
        <v>0</v>
      </c>
      <c r="S104" s="158"/>
      <c r="T104" s="159"/>
      <c r="U104" s="10" t="s">
        <v>18</v>
      </c>
      <c r="AL104" s="1"/>
      <c r="AM104" s="1"/>
      <c r="AN104" s="1"/>
      <c r="AO104" s="1"/>
      <c r="AP104" s="1"/>
      <c r="AQ104" s="1"/>
    </row>
    <row r="105" spans="1:43" s="6" customFormat="1" ht="20.100000000000001" hidden="1" customHeight="1">
      <c r="A105" s="100"/>
      <c r="B105" s="12"/>
      <c r="C105" s="12"/>
      <c r="D105" s="13"/>
      <c r="E105" s="6" t="str">
        <f>""&amp;C30&amp;"단 : "&amp;E30&amp;"공 x "&amp;F30&amp;"m "</f>
        <v xml:space="preserve">2단 : 공 x 13m </v>
      </c>
      <c r="Q105" s="14" t="s">
        <v>17</v>
      </c>
      <c r="R105" s="190">
        <f>H30</f>
        <v>0</v>
      </c>
      <c r="S105" s="158"/>
      <c r="T105" s="159"/>
      <c r="U105" s="10" t="s">
        <v>18</v>
      </c>
      <c r="AL105" s="1"/>
      <c r="AM105" s="1"/>
      <c r="AN105" s="1"/>
      <c r="AO105" s="1"/>
      <c r="AP105" s="1"/>
      <c r="AQ105" s="1"/>
    </row>
    <row r="106" spans="1:43" s="6" customFormat="1" ht="20.100000000000001" hidden="1" customHeight="1">
      <c r="A106" s="100"/>
      <c r="B106" s="12"/>
      <c r="C106" s="12"/>
      <c r="D106" s="13"/>
      <c r="E106" s="6" t="str">
        <f>""&amp;C31&amp;"단 : "&amp;E31&amp;"공 x "&amp;F31&amp;"m "</f>
        <v xml:space="preserve">3단 : 공 x 11m </v>
      </c>
      <c r="Q106" s="14" t="s">
        <v>17</v>
      </c>
      <c r="R106" s="190">
        <f>H31</f>
        <v>0</v>
      </c>
      <c r="S106" s="158"/>
      <c r="T106" s="159"/>
      <c r="U106" s="10" t="s">
        <v>18</v>
      </c>
      <c r="AL106" s="1"/>
      <c r="AM106" s="1"/>
      <c r="AN106" s="1"/>
      <c r="AO106" s="1"/>
      <c r="AP106" s="1"/>
      <c r="AQ106" s="1"/>
    </row>
    <row r="107" spans="1:43" s="6" customFormat="1" ht="20.100000000000001" hidden="1" customHeight="1">
      <c r="A107" s="100"/>
      <c r="B107" s="12"/>
      <c r="C107" s="12"/>
      <c r="D107" s="13"/>
      <c r="E107" s="6" t="str">
        <f>""&amp;C32&amp;"단 : "&amp;E32&amp;"공 x "&amp;F32&amp;"m "</f>
        <v xml:space="preserve">4단 : 공 x 10m </v>
      </c>
      <c r="Q107" s="14" t="s">
        <v>17</v>
      </c>
      <c r="R107" s="190">
        <f t="shared" ref="R107:R108" si="71">H32</f>
        <v>0</v>
      </c>
      <c r="S107" s="158"/>
      <c r="T107" s="159"/>
      <c r="U107" s="10" t="s">
        <v>18</v>
      </c>
      <c r="AL107" s="1"/>
      <c r="AM107" s="1"/>
      <c r="AN107" s="1"/>
      <c r="AO107" s="1"/>
      <c r="AP107" s="1"/>
      <c r="AQ107" s="1"/>
    </row>
    <row r="108" spans="1:43" s="6" customFormat="1" ht="20.100000000000001" hidden="1" customHeight="1">
      <c r="A108" s="100"/>
      <c r="B108" s="12"/>
      <c r="C108" s="12"/>
      <c r="D108" s="13"/>
      <c r="E108" s="6" t="str">
        <f>""&amp;C33&amp;"단 : "&amp;E33&amp;"공 x "&amp;F33&amp;"m "</f>
        <v xml:space="preserve">5단 : 공 x 10m </v>
      </c>
      <c r="Q108" s="14" t="s">
        <v>17</v>
      </c>
      <c r="R108" s="190">
        <f t="shared" si="71"/>
        <v>0</v>
      </c>
      <c r="S108" s="158"/>
      <c r="T108" s="159"/>
      <c r="U108" s="10" t="s">
        <v>18</v>
      </c>
      <c r="AL108" s="1"/>
      <c r="AM108" s="1"/>
      <c r="AN108" s="1"/>
      <c r="AO108" s="1"/>
      <c r="AP108" s="1"/>
      <c r="AQ108" s="1"/>
    </row>
    <row r="109" spans="1:43" s="6" customFormat="1" ht="20.100000000000001" hidden="1" customHeight="1">
      <c r="A109" s="100"/>
      <c r="B109" s="12"/>
      <c r="C109" s="12"/>
      <c r="D109" s="13"/>
      <c r="E109" s="6" t="str">
        <f>B34</f>
        <v>4+831.75</v>
      </c>
      <c r="Q109" s="14"/>
      <c r="R109" s="99"/>
      <c r="S109" s="93"/>
      <c r="T109" s="94"/>
      <c r="U109" s="10"/>
      <c r="AL109" s="1"/>
      <c r="AM109" s="1"/>
      <c r="AN109" s="1"/>
      <c r="AO109" s="1"/>
      <c r="AP109" s="1"/>
      <c r="AQ109" s="1"/>
    </row>
    <row r="110" spans="1:43" s="6" customFormat="1" ht="20.100000000000001" hidden="1" customHeight="1">
      <c r="A110" s="100"/>
      <c r="B110" s="12"/>
      <c r="C110" s="12"/>
      <c r="D110" s="13"/>
      <c r="E110" s="6" t="str">
        <f>""&amp;C34&amp;"단 : "&amp;E34&amp;"공 x "&amp;F34&amp;"m "</f>
        <v xml:space="preserve">1단 : 공 x 15m </v>
      </c>
      <c r="Q110" s="14" t="s">
        <v>17</v>
      </c>
      <c r="R110" s="190">
        <f>H34</f>
        <v>0</v>
      </c>
      <c r="S110" s="158"/>
      <c r="T110" s="159"/>
      <c r="U110" s="10" t="s">
        <v>18</v>
      </c>
      <c r="AL110" s="1"/>
      <c r="AM110" s="1"/>
      <c r="AN110" s="1"/>
      <c r="AO110" s="1"/>
      <c r="AP110" s="1"/>
      <c r="AQ110" s="1"/>
    </row>
    <row r="111" spans="1:43" s="6" customFormat="1" ht="20.100000000000001" hidden="1" customHeight="1">
      <c r="A111" s="100"/>
      <c r="B111" s="12"/>
      <c r="C111" s="12"/>
      <c r="D111" s="13"/>
      <c r="E111" s="6" t="str">
        <f>""&amp;C35&amp;"단 : "&amp;E35&amp;"공 x "&amp;F35&amp;"m "</f>
        <v xml:space="preserve">2단 : 공 x 12m </v>
      </c>
      <c r="Q111" s="14" t="s">
        <v>17</v>
      </c>
      <c r="R111" s="190">
        <f>H35</f>
        <v>0</v>
      </c>
      <c r="S111" s="158"/>
      <c r="T111" s="159"/>
      <c r="U111" s="10" t="s">
        <v>18</v>
      </c>
      <c r="AL111" s="1"/>
      <c r="AM111" s="1"/>
      <c r="AN111" s="1"/>
      <c r="AO111" s="1"/>
      <c r="AP111" s="1"/>
      <c r="AQ111" s="1"/>
    </row>
    <row r="112" spans="1:43" s="6" customFormat="1" ht="20.100000000000001" hidden="1" customHeight="1">
      <c r="A112" s="100"/>
      <c r="B112" s="12"/>
      <c r="C112" s="12"/>
      <c r="D112" s="13"/>
      <c r="E112" s="6" t="str">
        <f>""&amp;C36&amp;"단 : "&amp;E36&amp;"공 x "&amp;F36&amp;"m "</f>
        <v xml:space="preserve">3단 : 공 x 10m </v>
      </c>
      <c r="Q112" s="14" t="s">
        <v>17</v>
      </c>
      <c r="R112" s="190">
        <f>H36</f>
        <v>0</v>
      </c>
      <c r="S112" s="158"/>
      <c r="T112" s="159"/>
      <c r="U112" s="10" t="s">
        <v>18</v>
      </c>
      <c r="AL112" s="1"/>
      <c r="AM112" s="1"/>
      <c r="AN112" s="1"/>
      <c r="AO112" s="1"/>
      <c r="AP112" s="1"/>
      <c r="AQ112" s="1"/>
    </row>
    <row r="113" spans="1:43" s="6" customFormat="1" ht="20.100000000000001" hidden="1" customHeight="1">
      <c r="A113" s="100"/>
      <c r="B113" s="12"/>
      <c r="C113" s="12"/>
      <c r="D113" s="13"/>
      <c r="E113" s="6" t="str">
        <f>""&amp;C37&amp;"단 : "&amp;E37&amp;"공 x "&amp;F37&amp;"m "</f>
        <v xml:space="preserve">4단 : 공 x 10m </v>
      </c>
      <c r="Q113" s="14" t="s">
        <v>17</v>
      </c>
      <c r="R113" s="190">
        <f>H37</f>
        <v>0</v>
      </c>
      <c r="S113" s="158"/>
      <c r="T113" s="159"/>
      <c r="U113" s="10" t="s">
        <v>18</v>
      </c>
      <c r="AL113" s="1"/>
      <c r="AM113" s="1"/>
      <c r="AN113" s="1"/>
      <c r="AO113" s="1"/>
      <c r="AP113" s="1"/>
      <c r="AQ113" s="1"/>
    </row>
    <row r="114" spans="1:43" s="6" customFormat="1" ht="20.100000000000001" hidden="1" customHeight="1">
      <c r="A114" s="100"/>
      <c r="B114" s="12"/>
      <c r="C114" s="12"/>
      <c r="D114" s="13"/>
      <c r="E114" s="6" t="str">
        <f>""&amp;C38&amp;"단 : "&amp;E38&amp;"공 x "&amp;F38&amp;"m "</f>
        <v xml:space="preserve">5단 : 공 x 9.33m </v>
      </c>
      <c r="Q114" s="14" t="s">
        <v>17</v>
      </c>
      <c r="R114" s="190">
        <f t="shared" ref="R114" si="72">H38</f>
        <v>0</v>
      </c>
      <c r="S114" s="158"/>
      <c r="T114" s="159"/>
      <c r="U114" s="10" t="s">
        <v>18</v>
      </c>
      <c r="AL114" s="1"/>
      <c r="AM114" s="1"/>
      <c r="AN114" s="1"/>
      <c r="AO114" s="1"/>
      <c r="AP114" s="1"/>
      <c r="AQ114" s="1"/>
    </row>
    <row r="115" spans="1:43" s="6" customFormat="1" ht="20.100000000000001" hidden="1" customHeight="1">
      <c r="A115" s="100"/>
      <c r="B115" s="12"/>
      <c r="C115" s="12"/>
      <c r="D115" s="13"/>
      <c r="E115" s="6" t="str">
        <f>B39</f>
        <v>4+849.75</v>
      </c>
      <c r="Q115" s="14"/>
      <c r="R115" s="99"/>
      <c r="S115" s="93"/>
      <c r="T115" s="94"/>
      <c r="U115" s="10"/>
      <c r="AL115" s="1"/>
      <c r="AM115" s="1"/>
      <c r="AN115" s="1"/>
      <c r="AO115" s="1"/>
      <c r="AP115" s="1"/>
      <c r="AQ115" s="1"/>
    </row>
    <row r="116" spans="1:43" s="6" customFormat="1" ht="20.100000000000001" hidden="1" customHeight="1">
      <c r="A116" s="100"/>
      <c r="B116" s="12"/>
      <c r="C116" s="12"/>
      <c r="D116" s="13"/>
      <c r="E116" s="6" t="str">
        <f>""&amp;C39&amp;"단 : "&amp;E39&amp;"공 x "&amp;F39&amp;"m "</f>
        <v xml:space="preserve">1단 : 공 x 13m </v>
      </c>
      <c r="Q116" s="14" t="s">
        <v>17</v>
      </c>
      <c r="R116" s="190">
        <f>H39</f>
        <v>0</v>
      </c>
      <c r="S116" s="158"/>
      <c r="T116" s="159"/>
      <c r="U116" s="10" t="s">
        <v>18</v>
      </c>
      <c r="AL116" s="1"/>
      <c r="AM116" s="1"/>
      <c r="AN116" s="1"/>
      <c r="AO116" s="1"/>
      <c r="AP116" s="1"/>
      <c r="AQ116" s="1"/>
    </row>
    <row r="117" spans="1:43" s="6" customFormat="1" ht="20.100000000000001" hidden="1" customHeight="1">
      <c r="A117" s="100"/>
      <c r="B117" s="12"/>
      <c r="C117" s="12"/>
      <c r="D117" s="13"/>
      <c r="E117" s="6" t="str">
        <f>""&amp;C40&amp;"단 : "&amp;E40&amp;"공 x "&amp;F40&amp;"m "</f>
        <v xml:space="preserve">2단 : 공 x 11m </v>
      </c>
      <c r="Q117" s="14" t="s">
        <v>17</v>
      </c>
      <c r="R117" s="190">
        <f>H40</f>
        <v>0</v>
      </c>
      <c r="S117" s="158"/>
      <c r="T117" s="159"/>
      <c r="U117" s="10"/>
      <c r="AL117" s="1"/>
      <c r="AM117" s="1"/>
      <c r="AN117" s="1"/>
      <c r="AO117" s="1"/>
      <c r="AP117" s="1"/>
      <c r="AQ117" s="1"/>
    </row>
    <row r="118" spans="1:43" s="6" customFormat="1" ht="20.100000000000001" hidden="1" customHeight="1">
      <c r="A118" s="100"/>
      <c r="B118" s="12"/>
      <c r="C118" s="12"/>
      <c r="D118" s="13"/>
      <c r="E118" s="6" t="str">
        <f>""&amp;C41&amp;"단 : "&amp;E41&amp;"공 x "&amp;F41&amp;"m "</f>
        <v xml:space="preserve">3단 : 공 x 10m </v>
      </c>
      <c r="Q118" s="14" t="s">
        <v>17</v>
      </c>
      <c r="R118" s="190">
        <f>H41</f>
        <v>0</v>
      </c>
      <c r="S118" s="158"/>
      <c r="T118" s="159"/>
      <c r="U118" s="10"/>
      <c r="AL118" s="1"/>
      <c r="AM118" s="1"/>
      <c r="AN118" s="1"/>
      <c r="AO118" s="1"/>
      <c r="AP118" s="1"/>
      <c r="AQ118" s="1"/>
    </row>
    <row r="119" spans="1:43" s="6" customFormat="1" ht="20.100000000000001" hidden="1" customHeight="1">
      <c r="A119" s="100"/>
      <c r="B119" s="12"/>
      <c r="C119" s="12"/>
      <c r="D119" s="13"/>
      <c r="E119" s="6" t="str">
        <f>""&amp;C42&amp;"단 : "&amp;E42&amp;"공 x "&amp;F42&amp;"m "</f>
        <v xml:space="preserve">4단 : 공 x 10m </v>
      </c>
      <c r="Q119" s="14" t="s">
        <v>17</v>
      </c>
      <c r="R119" s="190">
        <f>H42</f>
        <v>0</v>
      </c>
      <c r="S119" s="158"/>
      <c r="T119" s="159"/>
      <c r="U119" s="10"/>
      <c r="AL119" s="1"/>
      <c r="AM119" s="1"/>
      <c r="AN119" s="1"/>
      <c r="AO119" s="1"/>
      <c r="AP119" s="1"/>
      <c r="AQ119" s="1"/>
    </row>
    <row r="120" spans="1:43" s="6" customFormat="1" ht="20.100000000000001" hidden="1" customHeight="1">
      <c r="A120" s="100"/>
      <c r="B120" s="12"/>
      <c r="C120" s="12"/>
      <c r="D120" s="13"/>
      <c r="E120" s="6" t="str">
        <f>""&amp;C43&amp;"단 : "&amp;E43&amp;"공 x "&amp;F43&amp;"m "</f>
        <v xml:space="preserve">5단 : 공 x 8.09m </v>
      </c>
      <c r="Q120" s="14" t="s">
        <v>17</v>
      </c>
      <c r="R120" s="190">
        <f>H43</f>
        <v>0</v>
      </c>
      <c r="S120" s="158"/>
      <c r="T120" s="159"/>
      <c r="U120" s="10"/>
      <c r="AL120" s="1"/>
      <c r="AM120" s="1"/>
      <c r="AN120" s="1"/>
      <c r="AO120" s="1"/>
      <c r="AP120" s="1"/>
      <c r="AQ120" s="1"/>
    </row>
    <row r="121" spans="1:43" s="6" customFormat="1" ht="20.100000000000001" hidden="1" customHeight="1">
      <c r="A121" s="100"/>
      <c r="B121" s="12"/>
      <c r="C121" s="12"/>
      <c r="D121" s="13"/>
      <c r="E121" s="6" t="str">
        <f>B44</f>
        <v>4+867.75</v>
      </c>
      <c r="Q121" s="14"/>
      <c r="R121" s="99"/>
      <c r="S121" s="93"/>
      <c r="T121" s="94"/>
      <c r="U121" s="10"/>
      <c r="AL121" s="1"/>
      <c r="AM121" s="1"/>
      <c r="AN121" s="1"/>
      <c r="AO121" s="1"/>
      <c r="AP121" s="1"/>
      <c r="AQ121" s="1"/>
    </row>
    <row r="122" spans="1:43" s="6" customFormat="1" ht="20.100000000000001" hidden="1" customHeight="1">
      <c r="A122" s="100"/>
      <c r="B122" s="12"/>
      <c r="C122" s="12"/>
      <c r="D122" s="13"/>
      <c r="E122" s="6" t="str">
        <f>""&amp;C44&amp;"단 : "&amp;E44&amp;"공 x "&amp;F44&amp;"m "</f>
        <v xml:space="preserve">1단 : 공 x 12m </v>
      </c>
      <c r="Q122" s="14" t="s">
        <v>17</v>
      </c>
      <c r="R122" s="190">
        <f>H44</f>
        <v>0</v>
      </c>
      <c r="S122" s="158"/>
      <c r="T122" s="159"/>
      <c r="U122" s="10"/>
      <c r="AL122" s="1"/>
      <c r="AM122" s="1"/>
      <c r="AN122" s="1"/>
      <c r="AO122" s="1"/>
      <c r="AP122" s="1"/>
      <c r="AQ122" s="1"/>
    </row>
    <row r="123" spans="1:43" s="6" customFormat="1" ht="20.100000000000001" hidden="1" customHeight="1">
      <c r="A123" s="100"/>
      <c r="B123" s="12"/>
      <c r="C123" s="12"/>
      <c r="D123" s="13"/>
      <c r="E123" s="6" t="str">
        <f>""&amp;C45&amp;"단 : "&amp;E45&amp;"공 x "&amp;F45&amp;"m "</f>
        <v xml:space="preserve">2단 : 공 x 11m </v>
      </c>
      <c r="Q123" s="14" t="s">
        <v>17</v>
      </c>
      <c r="R123" s="190">
        <f>H45</f>
        <v>0</v>
      </c>
      <c r="S123" s="158"/>
      <c r="T123" s="159"/>
      <c r="U123" s="10"/>
      <c r="AL123" s="1"/>
      <c r="AM123" s="1"/>
      <c r="AN123" s="1"/>
      <c r="AO123" s="1"/>
      <c r="AP123" s="1"/>
      <c r="AQ123" s="1"/>
    </row>
    <row r="124" spans="1:43" s="6" customFormat="1" ht="20.100000000000001" hidden="1" customHeight="1">
      <c r="A124" s="100"/>
      <c r="B124" s="12"/>
      <c r="C124" s="12"/>
      <c r="D124" s="13"/>
      <c r="E124" s="6" t="str">
        <f>""&amp;C46&amp;"단 : "&amp;E46&amp;"공 x "&amp;F46&amp;"m "</f>
        <v xml:space="preserve">3단 : 공 x 10m </v>
      </c>
      <c r="Q124" s="14" t="s">
        <v>17</v>
      </c>
      <c r="R124" s="190">
        <f>H46</f>
        <v>0</v>
      </c>
      <c r="S124" s="158"/>
      <c r="T124" s="159"/>
      <c r="U124" s="10"/>
      <c r="AL124" s="1"/>
      <c r="AM124" s="1"/>
      <c r="AN124" s="1"/>
      <c r="AO124" s="1"/>
      <c r="AP124" s="1"/>
      <c r="AQ124" s="1"/>
    </row>
    <row r="125" spans="1:43" s="6" customFormat="1" ht="20.100000000000001" hidden="1" customHeight="1">
      <c r="A125" s="100"/>
      <c r="B125" s="12"/>
      <c r="C125" s="12"/>
      <c r="D125" s="13"/>
      <c r="E125" s="6" t="str">
        <f>""&amp;C47&amp;"단 : "&amp;E47&amp;"공 x "&amp;F47&amp;"m "</f>
        <v xml:space="preserve">4단 : 공 x 10m </v>
      </c>
      <c r="Q125" s="14" t="s">
        <v>17</v>
      </c>
      <c r="R125" s="190">
        <f>H47</f>
        <v>0</v>
      </c>
      <c r="S125" s="158"/>
      <c r="T125" s="159"/>
      <c r="U125" s="10"/>
      <c r="AL125" s="1"/>
      <c r="AM125" s="1"/>
      <c r="AN125" s="1"/>
      <c r="AO125" s="1"/>
      <c r="AP125" s="1"/>
      <c r="AQ125" s="1"/>
    </row>
    <row r="126" spans="1:43" s="6" customFormat="1" ht="20.100000000000001" hidden="1" customHeight="1">
      <c r="A126" s="100"/>
      <c r="B126" s="12"/>
      <c r="C126" s="12"/>
      <c r="D126" s="13"/>
      <c r="E126" s="6" t="str">
        <f>""&amp;C48&amp;"단 : "&amp;E48&amp;"공 x "&amp;F48&amp;"m "</f>
        <v xml:space="preserve">5단 : 공 x 9.21m </v>
      </c>
      <c r="Q126" s="14" t="s">
        <v>17</v>
      </c>
      <c r="R126" s="190">
        <f>H48</f>
        <v>0</v>
      </c>
      <c r="S126" s="158"/>
      <c r="T126" s="159"/>
      <c r="U126" s="10"/>
      <c r="AL126" s="1"/>
      <c r="AM126" s="1"/>
      <c r="AN126" s="1"/>
      <c r="AO126" s="1"/>
      <c r="AP126" s="1"/>
      <c r="AQ126" s="1"/>
    </row>
    <row r="127" spans="1:43" s="6" customFormat="1" ht="20.100000000000001" hidden="1" customHeight="1">
      <c r="A127" s="100"/>
      <c r="B127" s="12"/>
      <c r="C127" s="12"/>
      <c r="D127" s="13"/>
      <c r="E127" s="6" t="str">
        <f>B49</f>
        <v>4+884</v>
      </c>
      <c r="Q127" s="14"/>
      <c r="R127" s="99"/>
      <c r="S127" s="93"/>
      <c r="T127" s="94"/>
      <c r="U127" s="10"/>
      <c r="AL127" s="1"/>
      <c r="AM127" s="1"/>
      <c r="AN127" s="1"/>
      <c r="AO127" s="1"/>
      <c r="AP127" s="1"/>
      <c r="AQ127" s="1"/>
    </row>
    <row r="128" spans="1:43" s="6" customFormat="1" ht="20.100000000000001" hidden="1" customHeight="1">
      <c r="A128" s="100"/>
      <c r="B128" s="12"/>
      <c r="C128" s="12"/>
      <c r="D128" s="13"/>
      <c r="E128" s="6" t="str">
        <f>""&amp;C49&amp;"단 : "&amp;E49&amp;"공 x "&amp;F49&amp;"m "</f>
        <v xml:space="preserve">1단 : 공 x 13m </v>
      </c>
      <c r="Q128" s="14" t="s">
        <v>17</v>
      </c>
      <c r="R128" s="190">
        <f>H49</f>
        <v>0</v>
      </c>
      <c r="S128" s="158"/>
      <c r="T128" s="159"/>
      <c r="U128" s="10"/>
      <c r="AL128" s="1"/>
      <c r="AM128" s="1"/>
      <c r="AN128" s="1"/>
      <c r="AO128" s="1"/>
      <c r="AP128" s="1"/>
      <c r="AQ128" s="1"/>
    </row>
    <row r="129" spans="1:43" s="6" customFormat="1" ht="20.100000000000001" hidden="1" customHeight="1">
      <c r="A129" s="100"/>
      <c r="B129" s="12"/>
      <c r="C129" s="12"/>
      <c r="D129" s="13"/>
      <c r="E129" s="6" t="str">
        <f>""&amp;C50&amp;"단 : "&amp;E50&amp;"공 x "&amp;F50&amp;"m "</f>
        <v xml:space="preserve">2단 : 공 x 11m </v>
      </c>
      <c r="Q129" s="14" t="s">
        <v>17</v>
      </c>
      <c r="R129" s="157">
        <f>H50</f>
        <v>0</v>
      </c>
      <c r="S129" s="158"/>
      <c r="T129" s="159"/>
      <c r="U129" s="10"/>
      <c r="AL129" s="1"/>
      <c r="AM129" s="1"/>
      <c r="AN129" s="1"/>
      <c r="AO129" s="1"/>
      <c r="AP129" s="1"/>
      <c r="AQ129" s="1"/>
    </row>
    <row r="130" spans="1:43" s="6" customFormat="1" ht="20.100000000000001" hidden="1" customHeight="1">
      <c r="A130" s="100"/>
      <c r="B130" s="12"/>
      <c r="C130" s="12"/>
      <c r="D130" s="13"/>
      <c r="E130" s="6" t="str">
        <f>""&amp;C51&amp;"단 : "&amp;E51&amp;"공 x "&amp;F51&amp;"m "</f>
        <v xml:space="preserve">3단 : 공 x 10m </v>
      </c>
      <c r="Q130" s="14" t="s">
        <v>17</v>
      </c>
      <c r="R130" s="157">
        <f>H51</f>
        <v>0</v>
      </c>
      <c r="S130" s="158"/>
      <c r="T130" s="159"/>
      <c r="U130" s="10"/>
      <c r="AL130" s="1"/>
      <c r="AM130" s="1"/>
      <c r="AN130" s="1"/>
      <c r="AO130" s="1"/>
      <c r="AP130" s="1"/>
      <c r="AQ130" s="1"/>
    </row>
    <row r="131" spans="1:43" s="6" customFormat="1" ht="20.100000000000001" hidden="1" customHeight="1">
      <c r="A131" s="100"/>
      <c r="B131" s="12"/>
      <c r="C131" s="12"/>
      <c r="D131" s="13"/>
      <c r="E131" s="6" t="str">
        <f>""&amp;C52&amp;"단 : "&amp;E52&amp;"공 x "&amp;F52&amp;"m "</f>
        <v xml:space="preserve">4단 : 공 x 10m </v>
      </c>
      <c r="Q131" s="14" t="s">
        <v>17</v>
      </c>
      <c r="R131" s="157">
        <f>H52</f>
        <v>0</v>
      </c>
      <c r="S131" s="158"/>
      <c r="T131" s="159"/>
      <c r="U131" s="10"/>
      <c r="AL131" s="1"/>
      <c r="AM131" s="1"/>
      <c r="AN131" s="1"/>
      <c r="AO131" s="1"/>
      <c r="AP131" s="1"/>
      <c r="AQ131" s="1"/>
    </row>
    <row r="132" spans="1:43" s="6" customFormat="1" ht="20.100000000000001" hidden="1" customHeight="1">
      <c r="A132" s="100"/>
      <c r="B132" s="12"/>
      <c r="C132" s="12"/>
      <c r="D132" s="13"/>
      <c r="E132" s="6" t="str">
        <f>""&amp;C53&amp;"단 : "&amp;E53&amp;"공 x "&amp;F53&amp;"m "</f>
        <v xml:space="preserve">5단 : 공 x 10m </v>
      </c>
      <c r="Q132" s="14" t="s">
        <v>17</v>
      </c>
      <c r="R132" s="157">
        <f>H53</f>
        <v>0</v>
      </c>
      <c r="S132" s="158"/>
      <c r="T132" s="159"/>
      <c r="U132" s="10"/>
      <c r="AL132" s="1"/>
      <c r="AM132" s="1"/>
      <c r="AN132" s="1"/>
      <c r="AO132" s="1"/>
      <c r="AP132" s="1"/>
      <c r="AQ132" s="1"/>
    </row>
    <row r="133" spans="1:43" s="6" customFormat="1" ht="20.100000000000001" hidden="1" customHeight="1">
      <c r="A133" s="100"/>
      <c r="B133" s="12"/>
      <c r="C133" s="12"/>
      <c r="D133" s="13"/>
      <c r="E133" s="6" t="str">
        <f>B54</f>
        <v>4+906</v>
      </c>
      <c r="Q133" s="14"/>
      <c r="R133" s="99"/>
      <c r="S133" s="93"/>
      <c r="T133" s="94"/>
      <c r="U133" s="10"/>
      <c r="AL133" s="1"/>
      <c r="AM133" s="1"/>
      <c r="AN133" s="1"/>
      <c r="AO133" s="1"/>
      <c r="AP133" s="1"/>
      <c r="AQ133" s="1"/>
    </row>
    <row r="134" spans="1:43" s="6" customFormat="1" ht="20.100000000000001" hidden="1" customHeight="1">
      <c r="A134" s="100"/>
      <c r="B134" s="12"/>
      <c r="C134" s="12"/>
      <c r="D134" s="13"/>
      <c r="E134" s="6" t="str">
        <f>""&amp;C54&amp;"단 : "&amp;E54&amp;"공 x "&amp;F54&amp;"m "</f>
        <v xml:space="preserve">1단 : 공 x 14m </v>
      </c>
      <c r="Q134" s="14" t="s">
        <v>17</v>
      </c>
      <c r="R134" s="157">
        <f>H54</f>
        <v>0</v>
      </c>
      <c r="S134" s="158"/>
      <c r="T134" s="159"/>
      <c r="U134" s="10"/>
      <c r="AL134" s="1"/>
      <c r="AM134" s="1"/>
      <c r="AN134" s="1"/>
      <c r="AO134" s="1"/>
      <c r="AP134" s="1"/>
      <c r="AQ134" s="1"/>
    </row>
    <row r="135" spans="1:43" s="6" customFormat="1" ht="20.100000000000001" hidden="1" customHeight="1">
      <c r="A135" s="100"/>
      <c r="B135" s="12"/>
      <c r="C135" s="12"/>
      <c r="D135" s="13"/>
      <c r="E135" s="6" t="str">
        <f>""&amp;C55&amp;"단 : "&amp;E55&amp;"공 x "&amp;F55&amp;"m "</f>
        <v xml:space="preserve">2단 : 공 x 12m </v>
      </c>
      <c r="Q135" s="14" t="s">
        <v>17</v>
      </c>
      <c r="R135" s="157">
        <f>H55</f>
        <v>0</v>
      </c>
      <c r="S135" s="158"/>
      <c r="T135" s="159"/>
      <c r="U135" s="10"/>
      <c r="AL135" s="1"/>
      <c r="AM135" s="1"/>
      <c r="AN135" s="1"/>
      <c r="AO135" s="1"/>
      <c r="AP135" s="1"/>
      <c r="AQ135" s="1"/>
    </row>
    <row r="136" spans="1:43" s="6" customFormat="1" ht="20.100000000000001" hidden="1" customHeight="1">
      <c r="A136" s="119"/>
      <c r="B136" s="120"/>
      <c r="C136" s="120"/>
      <c r="D136" s="121"/>
      <c r="E136" s="22" t="str">
        <f>""&amp;C56&amp;"단 : "&amp;E56&amp;"공 x "&amp;F56&amp;"m "</f>
        <v xml:space="preserve">3단 : 공 x 12m </v>
      </c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53" t="s">
        <v>17</v>
      </c>
      <c r="R136" s="196">
        <f>H56</f>
        <v>0</v>
      </c>
      <c r="S136" s="197"/>
      <c r="T136" s="198"/>
      <c r="U136" s="25"/>
      <c r="AL136" s="1"/>
      <c r="AM136" s="1"/>
      <c r="AN136" s="1"/>
      <c r="AO136" s="1"/>
      <c r="AP136" s="1"/>
      <c r="AQ136" s="1"/>
    </row>
    <row r="137" spans="1:43" s="6" customFormat="1" ht="20.100000000000001" hidden="1" customHeight="1">
      <c r="A137" s="100"/>
      <c r="B137" s="12"/>
      <c r="C137" s="12"/>
      <c r="D137" s="13"/>
      <c r="E137" s="6" t="str">
        <f>""&amp;C57&amp;"단 : "&amp;E57&amp;"공 x "&amp;F57&amp;"m "</f>
        <v xml:space="preserve">4단 : 공 x 11m </v>
      </c>
      <c r="Q137" s="14" t="s">
        <v>17</v>
      </c>
      <c r="R137" s="157">
        <f>H57</f>
        <v>0</v>
      </c>
      <c r="S137" s="158"/>
      <c r="T137" s="159"/>
      <c r="U137" s="10"/>
      <c r="AL137" s="1"/>
      <c r="AM137" s="1"/>
      <c r="AN137" s="1"/>
      <c r="AO137" s="1"/>
      <c r="AP137" s="1"/>
      <c r="AQ137" s="1"/>
    </row>
    <row r="138" spans="1:43" s="6" customFormat="1" ht="20.100000000000001" hidden="1" customHeight="1">
      <c r="A138" s="100"/>
      <c r="B138" s="12"/>
      <c r="C138" s="12"/>
      <c r="D138" s="13"/>
      <c r="E138" s="6" t="str">
        <f>B58</f>
        <v>4+926</v>
      </c>
      <c r="Q138" s="14"/>
      <c r="R138" s="99"/>
      <c r="S138" s="93"/>
      <c r="T138" s="94"/>
      <c r="U138" s="10"/>
      <c r="AL138" s="1"/>
      <c r="AM138" s="1"/>
      <c r="AN138" s="1"/>
      <c r="AO138" s="1"/>
      <c r="AP138" s="1"/>
      <c r="AQ138" s="1"/>
    </row>
    <row r="139" spans="1:43" s="6" customFormat="1" ht="20.100000000000001" hidden="1" customHeight="1">
      <c r="A139" s="100"/>
      <c r="B139" s="12"/>
      <c r="C139" s="12"/>
      <c r="D139" s="13"/>
      <c r="E139" s="6" t="str">
        <f>""&amp;C58&amp;"단 : "&amp;E58&amp;"공 x "&amp;F58&amp;"m "</f>
        <v xml:space="preserve">1단 : 공 x 19m </v>
      </c>
      <c r="Q139" s="14" t="s">
        <v>17</v>
      </c>
      <c r="R139" s="157">
        <f>H58</f>
        <v>0</v>
      </c>
      <c r="S139" s="158"/>
      <c r="T139" s="159"/>
      <c r="U139" s="10"/>
      <c r="AL139" s="1"/>
      <c r="AM139" s="1"/>
      <c r="AN139" s="1"/>
      <c r="AO139" s="1"/>
      <c r="AP139" s="1"/>
      <c r="AQ139" s="1"/>
    </row>
    <row r="140" spans="1:43" s="6" customFormat="1" ht="20.100000000000001" hidden="1" customHeight="1">
      <c r="A140" s="100"/>
      <c r="B140" s="12"/>
      <c r="C140" s="12"/>
      <c r="D140" s="13"/>
      <c r="E140" s="6" t="str">
        <f>""&amp;C59&amp;"단 : "&amp;E59&amp;"공 x "&amp;F59&amp;"m "</f>
        <v xml:space="preserve">2단 : 공 x 17m </v>
      </c>
      <c r="Q140" s="14" t="s">
        <v>17</v>
      </c>
      <c r="R140" s="190">
        <f>H59</f>
        <v>0</v>
      </c>
      <c r="S140" s="158"/>
      <c r="T140" s="159"/>
      <c r="U140" s="10"/>
      <c r="AL140" s="1"/>
      <c r="AM140" s="1"/>
      <c r="AN140" s="1"/>
      <c r="AO140" s="1"/>
      <c r="AP140" s="1"/>
      <c r="AQ140" s="1"/>
    </row>
    <row r="141" spans="1:43" s="6" customFormat="1" ht="20.100000000000001" hidden="1" customHeight="1">
      <c r="A141" s="100"/>
      <c r="B141" s="12"/>
      <c r="C141" s="12"/>
      <c r="D141" s="13"/>
      <c r="E141" s="6" t="str">
        <f>""&amp;C60&amp;"단 : "&amp;E60&amp;"공 x "&amp;F60&amp;"m "</f>
        <v xml:space="preserve">3단 : 공 x 14m </v>
      </c>
      <c r="Q141" s="14" t="s">
        <v>17</v>
      </c>
      <c r="R141" s="190">
        <f>H60</f>
        <v>0</v>
      </c>
      <c r="S141" s="158"/>
      <c r="T141" s="159"/>
      <c r="U141" s="10"/>
      <c r="AL141" s="1"/>
      <c r="AM141" s="1"/>
      <c r="AN141" s="1"/>
      <c r="AO141" s="1"/>
      <c r="AP141" s="1"/>
      <c r="AQ141" s="1"/>
    </row>
    <row r="142" spans="1:43" s="6" customFormat="1" ht="20.100000000000001" hidden="1" customHeight="1">
      <c r="A142" s="100"/>
      <c r="B142" s="12"/>
      <c r="C142" s="12"/>
      <c r="D142" s="13"/>
      <c r="E142" s="6" t="str">
        <f>B61</f>
        <v>4+946</v>
      </c>
      <c r="Q142" s="14"/>
      <c r="R142" s="99"/>
      <c r="S142" s="93"/>
      <c r="T142" s="94"/>
      <c r="U142" s="10"/>
      <c r="AL142" s="1"/>
      <c r="AM142" s="1"/>
      <c r="AN142" s="1"/>
      <c r="AO142" s="1"/>
      <c r="AP142" s="1"/>
      <c r="AQ142" s="1"/>
    </row>
    <row r="143" spans="1:43" s="6" customFormat="1" ht="20.100000000000001" hidden="1" customHeight="1">
      <c r="A143" s="100"/>
      <c r="B143" s="12"/>
      <c r="C143" s="12"/>
      <c r="D143" s="13"/>
      <c r="E143" s="6" t="str">
        <f>""&amp;C61&amp;"단 : "&amp;E61&amp;"공 x "&amp;F61&amp;"m "</f>
        <v xml:space="preserve">1단 : 공 x 21m </v>
      </c>
      <c r="Q143" s="14" t="s">
        <v>17</v>
      </c>
      <c r="R143" s="190">
        <f>H61</f>
        <v>0</v>
      </c>
      <c r="S143" s="158"/>
      <c r="T143" s="159"/>
      <c r="U143" s="10"/>
      <c r="AL143" s="1"/>
      <c r="AM143" s="1"/>
      <c r="AN143" s="1"/>
      <c r="AO143" s="1"/>
      <c r="AP143" s="1"/>
      <c r="AQ143" s="1"/>
    </row>
    <row r="144" spans="1:43" s="6" customFormat="1" ht="20.100000000000001" hidden="1" customHeight="1">
      <c r="A144" s="100"/>
      <c r="B144" s="12"/>
      <c r="C144" s="12"/>
      <c r="D144" s="13"/>
      <c r="E144" s="6" t="str">
        <f>""&amp;C62&amp;"단 : "&amp;E62&amp;"공 x "&amp;F62&amp;"m "</f>
        <v xml:space="preserve">2단 : 공 x 17.19m </v>
      </c>
      <c r="Q144" s="14" t="s">
        <v>17</v>
      </c>
      <c r="R144" s="190">
        <f>H62</f>
        <v>0</v>
      </c>
      <c r="S144" s="158"/>
      <c r="T144" s="159"/>
      <c r="U144" s="10"/>
      <c r="AL144" s="1"/>
      <c r="AM144" s="1"/>
      <c r="AN144" s="1"/>
      <c r="AO144" s="1"/>
      <c r="AP144" s="1"/>
      <c r="AQ144" s="1"/>
    </row>
    <row r="145" spans="1:43" s="6" customFormat="1" ht="20.100000000000001" hidden="1" customHeight="1">
      <c r="A145" s="100"/>
      <c r="B145" s="12"/>
      <c r="C145" s="12"/>
      <c r="D145" s="13"/>
      <c r="E145" s="6" t="str">
        <f>B63</f>
        <v>4+966</v>
      </c>
      <c r="Q145" s="14"/>
      <c r="R145" s="99"/>
      <c r="S145" s="93"/>
      <c r="T145" s="94"/>
      <c r="U145" s="10"/>
      <c r="AL145" s="1"/>
      <c r="AM145" s="1"/>
      <c r="AN145" s="1"/>
      <c r="AO145" s="1"/>
      <c r="AP145" s="1"/>
      <c r="AQ145" s="1"/>
    </row>
    <row r="146" spans="1:43" s="6" customFormat="1" ht="20.100000000000001" hidden="1" customHeight="1">
      <c r="A146" s="100"/>
      <c r="B146" s="12"/>
      <c r="C146" s="12"/>
      <c r="D146" s="13"/>
      <c r="E146" s="6" t="str">
        <f>""&amp;C63&amp;"단 : "&amp;E63&amp;"공 x "&amp;F63&amp;"m "</f>
        <v xml:space="preserve">1단 : 공 x 19.09m </v>
      </c>
      <c r="Q146" s="14" t="s">
        <v>17</v>
      </c>
      <c r="R146" s="190">
        <f>H63</f>
        <v>0</v>
      </c>
      <c r="S146" s="158"/>
      <c r="T146" s="159"/>
      <c r="U146" s="10"/>
      <c r="AL146" s="1"/>
      <c r="AM146" s="1"/>
      <c r="AN146" s="1"/>
      <c r="AO146" s="1"/>
      <c r="AP146" s="1"/>
      <c r="AQ146" s="1"/>
    </row>
    <row r="147" spans="1:43" s="6" customFormat="1" ht="20.100000000000001" hidden="1" customHeight="1">
      <c r="A147" s="100"/>
      <c r="B147" s="12"/>
      <c r="C147" s="12"/>
      <c r="D147" s="13"/>
      <c r="E147" s="6" t="str">
        <f>""&amp;C64&amp;"단 : "&amp;E64&amp;"공 x "&amp;F64&amp;"m "</f>
        <v xml:space="preserve">2단 : 공 x 15.6m </v>
      </c>
      <c r="Q147" s="14" t="s">
        <v>17</v>
      </c>
      <c r="R147" s="190">
        <f>H64</f>
        <v>0</v>
      </c>
      <c r="S147" s="158"/>
      <c r="T147" s="159"/>
      <c r="U147" s="10"/>
      <c r="AL147" s="1"/>
      <c r="AM147" s="1"/>
      <c r="AN147" s="1"/>
      <c r="AO147" s="1"/>
      <c r="AP147" s="1"/>
      <c r="AQ147" s="1"/>
    </row>
    <row r="148" spans="1:43" s="6" customFormat="1" ht="20.100000000000001" customHeight="1">
      <c r="A148" s="15"/>
      <c r="B148" s="16"/>
      <c r="C148" s="16"/>
      <c r="D148" s="17"/>
      <c r="E148" s="6" t="s">
        <v>21</v>
      </c>
      <c r="Q148" s="14" t="s">
        <v>19</v>
      </c>
      <c r="R148" s="190">
        <f>SUM(R71:T147)</f>
        <v>64</v>
      </c>
      <c r="S148" s="158"/>
      <c r="T148" s="159"/>
      <c r="U148" s="10" t="s">
        <v>18</v>
      </c>
      <c r="AL148" s="1"/>
      <c r="AM148" s="1"/>
      <c r="AN148" s="1"/>
      <c r="AO148" s="1"/>
      <c r="AP148" s="1"/>
      <c r="AQ148" s="1"/>
    </row>
    <row r="149" spans="1:43" s="6" customFormat="1" ht="20.100000000000001" hidden="1" customHeight="1">
      <c r="A149" s="8"/>
      <c r="D149" s="18"/>
      <c r="R149" s="8"/>
      <c r="T149" s="19"/>
      <c r="U149" s="10"/>
      <c r="AL149" s="1"/>
      <c r="AM149" s="1"/>
      <c r="AN149" s="1"/>
      <c r="AO149" s="1"/>
      <c r="AP149" s="1"/>
      <c r="AQ149" s="1"/>
    </row>
    <row r="150" spans="1:43" s="6" customFormat="1" ht="20.100000000000001" hidden="1" customHeight="1">
      <c r="A150" s="8"/>
      <c r="D150" s="20"/>
      <c r="E150" s="6" t="s">
        <v>22</v>
      </c>
      <c r="R150" s="8"/>
      <c r="T150" s="10"/>
      <c r="U150" s="10"/>
      <c r="AL150" s="1"/>
      <c r="AM150" s="1"/>
      <c r="AN150" s="1"/>
      <c r="AO150" s="1"/>
      <c r="AP150" s="1"/>
      <c r="AQ150" s="1"/>
    </row>
    <row r="151" spans="1:43" s="6" customFormat="1" ht="20.100000000000001" hidden="1" customHeight="1">
      <c r="A151" s="8"/>
      <c r="D151" s="20"/>
      <c r="E151" s="6" t="str">
        <f>E70</f>
        <v>정수지</v>
      </c>
      <c r="R151" s="8"/>
      <c r="T151" s="10"/>
      <c r="U151" s="10"/>
      <c r="AL151" s="1"/>
      <c r="AM151" s="1"/>
      <c r="AN151" s="1"/>
      <c r="AO151" s="1"/>
      <c r="AP151" s="1"/>
      <c r="AQ151" s="1"/>
    </row>
    <row r="152" spans="1:43" s="6" customFormat="1" ht="20.100000000000001" hidden="1" customHeight="1">
      <c r="A152" s="8"/>
      <c r="D152" s="20"/>
      <c r="E152" s="6" t="str">
        <f>""&amp;C2&amp;"단 : "&amp;E2&amp;"공 x "&amp;J2&amp;"m "</f>
        <v xml:space="preserve">1단 : 3공 x 0m </v>
      </c>
      <c r="Q152" s="14" t="s">
        <v>19</v>
      </c>
      <c r="R152" s="190">
        <f>L2</f>
        <v>0</v>
      </c>
      <c r="S152" s="158"/>
      <c r="T152" s="159"/>
      <c r="U152" s="10" t="s">
        <v>23</v>
      </c>
      <c r="AL152" s="1"/>
      <c r="AM152" s="1"/>
      <c r="AN152" s="1"/>
      <c r="AO152" s="1"/>
      <c r="AP152" s="1"/>
      <c r="AQ152" s="1"/>
    </row>
    <row r="153" spans="1:43" s="6" customFormat="1" ht="20.100000000000001" hidden="1" customHeight="1">
      <c r="A153" s="8"/>
      <c r="D153" s="20"/>
      <c r="E153" s="6" t="str">
        <f>""&amp;C3&amp;"단 : "&amp;E3&amp;"공 x "&amp;J3&amp;"m "</f>
        <v xml:space="preserve">2단 : 4공 x 0m </v>
      </c>
      <c r="Q153" s="14" t="s">
        <v>17</v>
      </c>
      <c r="R153" s="190">
        <f>L3</f>
        <v>0</v>
      </c>
      <c r="S153" s="158"/>
      <c r="T153" s="159"/>
      <c r="U153" s="10" t="s">
        <v>20</v>
      </c>
      <c r="AL153" s="1"/>
      <c r="AM153" s="1"/>
      <c r="AN153" s="1"/>
      <c r="AO153" s="1"/>
      <c r="AP153" s="1"/>
      <c r="AQ153" s="1"/>
    </row>
    <row r="154" spans="1:43" s="6" customFormat="1" ht="20.100000000000001" hidden="1" customHeight="1">
      <c r="A154" s="85"/>
      <c r="D154" s="20"/>
      <c r="E154" s="6" t="str">
        <f>E73</f>
        <v>저수조</v>
      </c>
      <c r="Q154" s="14"/>
      <c r="R154" s="99"/>
      <c r="S154" s="93"/>
      <c r="T154" s="94"/>
      <c r="U154" s="10"/>
      <c r="AL154" s="1"/>
      <c r="AM154" s="1"/>
      <c r="AN154" s="1"/>
      <c r="AO154" s="1"/>
      <c r="AP154" s="1"/>
      <c r="AQ154" s="1"/>
    </row>
    <row r="155" spans="1:43" s="6" customFormat="1" ht="20.100000000000001" hidden="1" customHeight="1">
      <c r="A155" s="8"/>
      <c r="D155" s="20"/>
      <c r="E155" s="6" t="str">
        <f>""&amp;C4&amp;"단 : "&amp;E4&amp;"공 x "&amp;J4&amp;"m "</f>
        <v xml:space="preserve">1단 : 2공 x 0m </v>
      </c>
      <c r="Q155" s="14" t="s">
        <v>17</v>
      </c>
      <c r="R155" s="190">
        <f>L4</f>
        <v>0</v>
      </c>
      <c r="S155" s="158"/>
      <c r="T155" s="159"/>
      <c r="U155" s="10" t="s">
        <v>20</v>
      </c>
      <c r="AL155" s="1"/>
      <c r="AM155" s="1"/>
      <c r="AN155" s="1"/>
      <c r="AO155" s="1"/>
      <c r="AP155" s="1"/>
      <c r="AQ155" s="1"/>
    </row>
    <row r="156" spans="1:43" s="6" customFormat="1" ht="20.100000000000001" hidden="1" customHeight="1">
      <c r="A156" s="85"/>
      <c r="D156" s="20"/>
      <c r="E156" s="6" t="str">
        <f>""&amp;C5&amp;"단 : "&amp;E5&amp;"공 x "&amp;J5&amp;"m "</f>
        <v xml:space="preserve">2단 : 2공 x 0m </v>
      </c>
      <c r="Q156" s="14" t="s">
        <v>17</v>
      </c>
      <c r="R156" s="190">
        <f>L5</f>
        <v>0</v>
      </c>
      <c r="S156" s="158"/>
      <c r="T156" s="159"/>
      <c r="U156" s="10" t="s">
        <v>20</v>
      </c>
      <c r="AL156" s="1"/>
      <c r="AM156" s="1"/>
      <c r="AN156" s="1"/>
      <c r="AO156" s="1"/>
      <c r="AP156" s="1"/>
      <c r="AQ156" s="1"/>
    </row>
    <row r="157" spans="1:43" s="6" customFormat="1" ht="20.100000000000001" hidden="1" customHeight="1">
      <c r="A157" s="85"/>
      <c r="D157" s="20"/>
      <c r="E157" s="6" t="str">
        <f>""&amp;C6&amp;"단 : "&amp;E6&amp;"공 x "&amp;J6&amp;"m "</f>
        <v xml:space="preserve">3단 : 공 x 0m </v>
      </c>
      <c r="Q157" s="14" t="s">
        <v>17</v>
      </c>
      <c r="R157" s="190">
        <f t="shared" ref="R157" si="73">L6</f>
        <v>0</v>
      </c>
      <c r="S157" s="158"/>
      <c r="T157" s="159"/>
      <c r="U157" s="10" t="s">
        <v>20</v>
      </c>
      <c r="AL157" s="1"/>
      <c r="AM157" s="1"/>
      <c r="AN157" s="1"/>
      <c r="AO157" s="1"/>
      <c r="AP157" s="1"/>
      <c r="AQ157" s="1"/>
    </row>
    <row r="158" spans="1:43" s="6" customFormat="1" ht="20.100000000000001" hidden="1" customHeight="1">
      <c r="A158" s="85"/>
      <c r="D158" s="20"/>
      <c r="E158" s="6" t="str">
        <f>E77</f>
        <v>4+706</v>
      </c>
      <c r="Q158" s="14"/>
      <c r="R158" s="99"/>
      <c r="S158" s="93"/>
      <c r="T158" s="94"/>
      <c r="U158" s="10"/>
      <c r="AL158" s="1"/>
      <c r="AM158" s="1"/>
      <c r="AN158" s="1"/>
      <c r="AO158" s="1"/>
      <c r="AP158" s="1"/>
      <c r="AQ158" s="1"/>
    </row>
    <row r="159" spans="1:43" s="6" customFormat="1" ht="20.100000000000001" hidden="1" customHeight="1">
      <c r="A159" s="85"/>
      <c r="D159" s="20"/>
      <c r="E159" s="6" t="str">
        <f t="shared" ref="E159:E164" si="74">""&amp;C7&amp;"단 : "&amp;E7&amp;"공 x "&amp;J7&amp;"m "</f>
        <v xml:space="preserve">1단 : 공 x 0m </v>
      </c>
      <c r="Q159" s="14" t="s">
        <v>17</v>
      </c>
      <c r="R159" s="190">
        <f t="shared" ref="R159:R164" si="75">L7</f>
        <v>0</v>
      </c>
      <c r="S159" s="158"/>
      <c r="T159" s="159"/>
      <c r="U159" s="10" t="s">
        <v>20</v>
      </c>
      <c r="AL159" s="1"/>
      <c r="AM159" s="1"/>
      <c r="AN159" s="1"/>
      <c r="AO159" s="1"/>
      <c r="AP159" s="1"/>
      <c r="AQ159" s="1"/>
    </row>
    <row r="160" spans="1:43" s="6" customFormat="1" ht="20.100000000000001" hidden="1" customHeight="1">
      <c r="A160" s="85"/>
      <c r="D160" s="20"/>
      <c r="E160" s="6" t="str">
        <f t="shared" si="74"/>
        <v xml:space="preserve">2단 : 공 x 0m </v>
      </c>
      <c r="Q160" s="14" t="s">
        <v>17</v>
      </c>
      <c r="R160" s="190">
        <f t="shared" si="75"/>
        <v>0</v>
      </c>
      <c r="S160" s="158"/>
      <c r="T160" s="159"/>
      <c r="U160" s="10" t="s">
        <v>20</v>
      </c>
      <c r="AL160" s="1"/>
      <c r="AM160" s="1"/>
      <c r="AN160" s="1"/>
      <c r="AO160" s="1"/>
      <c r="AP160" s="1"/>
      <c r="AQ160" s="1"/>
    </row>
    <row r="161" spans="1:43" s="6" customFormat="1" ht="20.100000000000001" hidden="1" customHeight="1">
      <c r="A161" s="85"/>
      <c r="D161" s="20"/>
      <c r="E161" s="6" t="str">
        <f t="shared" si="74"/>
        <v xml:space="preserve">3단 : 공 x 0m </v>
      </c>
      <c r="Q161" s="14" t="s">
        <v>17</v>
      </c>
      <c r="R161" s="190">
        <f t="shared" si="75"/>
        <v>0</v>
      </c>
      <c r="S161" s="158"/>
      <c r="T161" s="159"/>
      <c r="U161" s="10" t="s">
        <v>20</v>
      </c>
      <c r="AL161" s="1"/>
      <c r="AM161" s="1"/>
      <c r="AN161" s="1"/>
      <c r="AO161" s="1"/>
      <c r="AP161" s="1"/>
      <c r="AQ161" s="1"/>
    </row>
    <row r="162" spans="1:43" s="6" customFormat="1" ht="20.100000000000001" hidden="1" customHeight="1">
      <c r="A162" s="85"/>
      <c r="D162" s="20"/>
      <c r="E162" s="6" t="str">
        <f t="shared" si="74"/>
        <v xml:space="preserve">4단 : 공 x 0m </v>
      </c>
      <c r="Q162" s="14" t="s">
        <v>17</v>
      </c>
      <c r="R162" s="190">
        <f t="shared" si="75"/>
        <v>0</v>
      </c>
      <c r="S162" s="158"/>
      <c r="T162" s="159"/>
      <c r="U162" s="10" t="s">
        <v>20</v>
      </c>
      <c r="AL162" s="1"/>
      <c r="AM162" s="1"/>
      <c r="AN162" s="1"/>
      <c r="AO162" s="1"/>
      <c r="AP162" s="1"/>
      <c r="AQ162" s="1"/>
    </row>
    <row r="163" spans="1:43" s="6" customFormat="1" ht="20.100000000000001" hidden="1" customHeight="1">
      <c r="A163" s="85"/>
      <c r="D163" s="20"/>
      <c r="E163" s="6" t="str">
        <f t="shared" si="74"/>
        <v xml:space="preserve">5단 : 공 x 0m </v>
      </c>
      <c r="Q163" s="14" t="s">
        <v>17</v>
      </c>
      <c r="R163" s="190">
        <f t="shared" si="75"/>
        <v>0</v>
      </c>
      <c r="S163" s="158"/>
      <c r="T163" s="159"/>
      <c r="U163" s="10" t="s">
        <v>20</v>
      </c>
      <c r="AL163" s="1"/>
      <c r="AM163" s="1"/>
      <c r="AN163" s="1"/>
      <c r="AO163" s="1"/>
      <c r="AP163" s="1"/>
      <c r="AQ163" s="1"/>
    </row>
    <row r="164" spans="1:43" s="6" customFormat="1" ht="20.100000000000001" hidden="1" customHeight="1">
      <c r="A164" s="85"/>
      <c r="D164" s="20"/>
      <c r="E164" s="6" t="str">
        <f t="shared" si="74"/>
        <v xml:space="preserve">6단 : 공 x 0m </v>
      </c>
      <c r="Q164" s="14" t="s">
        <v>17</v>
      </c>
      <c r="R164" s="157">
        <f t="shared" si="75"/>
        <v>0</v>
      </c>
      <c r="S164" s="158"/>
      <c r="T164" s="159"/>
      <c r="U164" s="10" t="s">
        <v>20</v>
      </c>
      <c r="AL164" s="1"/>
      <c r="AM164" s="1"/>
      <c r="AN164" s="1"/>
      <c r="AO164" s="1"/>
      <c r="AP164" s="1"/>
      <c r="AQ164" s="1"/>
    </row>
    <row r="165" spans="1:43" s="6" customFormat="1" ht="20.100000000000001" hidden="1" customHeight="1">
      <c r="A165" s="85"/>
      <c r="D165" s="20"/>
      <c r="E165" s="6" t="str">
        <f>E84</f>
        <v>4+722</v>
      </c>
      <c r="Q165" s="14"/>
      <c r="R165" s="99"/>
      <c r="S165" s="93"/>
      <c r="T165" s="94"/>
      <c r="U165" s="10"/>
      <c r="AL165" s="1"/>
      <c r="AM165" s="1"/>
      <c r="AN165" s="1"/>
      <c r="AO165" s="1"/>
      <c r="AP165" s="1"/>
      <c r="AQ165" s="1"/>
    </row>
    <row r="166" spans="1:43" s="6" customFormat="1" ht="20.100000000000001" hidden="1" customHeight="1">
      <c r="A166" s="85"/>
      <c r="D166" s="20"/>
      <c r="E166" s="6" t="str">
        <f>""&amp;C13&amp;"단 : "&amp;E13&amp;"공 x "&amp;J13&amp;"m "</f>
        <v xml:space="preserve">1단 : 공 x 0m </v>
      </c>
      <c r="Q166" s="14" t="s">
        <v>17</v>
      </c>
      <c r="R166" s="157">
        <f>L13</f>
        <v>0</v>
      </c>
      <c r="S166" s="158"/>
      <c r="T166" s="159"/>
      <c r="U166" s="10" t="s">
        <v>20</v>
      </c>
      <c r="AL166" s="1"/>
      <c r="AM166" s="1"/>
      <c r="AN166" s="1"/>
      <c r="AO166" s="1"/>
      <c r="AP166" s="1"/>
      <c r="AQ166" s="1"/>
    </row>
    <row r="167" spans="1:43" s="6" customFormat="1" ht="20.100000000000001" hidden="1" customHeight="1">
      <c r="A167" s="85"/>
      <c r="D167" s="20"/>
      <c r="E167" s="6" t="str">
        <f>""&amp;C14&amp;"단 : "&amp;E14&amp;"공 x "&amp;J14&amp;"m "</f>
        <v xml:space="preserve">2단 : 공 x 0m </v>
      </c>
      <c r="Q167" s="14" t="s">
        <v>17</v>
      </c>
      <c r="R167" s="157">
        <f>L14</f>
        <v>0</v>
      </c>
      <c r="S167" s="158"/>
      <c r="T167" s="159"/>
      <c r="U167" s="10" t="s">
        <v>20</v>
      </c>
      <c r="AL167" s="1"/>
      <c r="AM167" s="1"/>
      <c r="AN167" s="1"/>
      <c r="AO167" s="1"/>
      <c r="AP167" s="1"/>
      <c r="AQ167" s="1"/>
    </row>
    <row r="168" spans="1:43" s="6" customFormat="1" ht="20.100000000000001" hidden="1" customHeight="1">
      <c r="A168" s="85"/>
      <c r="D168" s="20"/>
      <c r="E168" s="6" t="str">
        <f>""&amp;C15&amp;"단 : "&amp;E15&amp;"공 x "&amp;J15&amp;"m "</f>
        <v xml:space="preserve">3단 : 공 x 0m </v>
      </c>
      <c r="Q168" s="14" t="s">
        <v>17</v>
      </c>
      <c r="R168" s="157">
        <f>L15</f>
        <v>0</v>
      </c>
      <c r="S168" s="158"/>
      <c r="T168" s="159"/>
      <c r="U168" s="10" t="s">
        <v>20</v>
      </c>
      <c r="AL168" s="1"/>
      <c r="AM168" s="1"/>
      <c r="AN168" s="1"/>
      <c r="AO168" s="1"/>
      <c r="AP168" s="1"/>
      <c r="AQ168" s="1"/>
    </row>
    <row r="169" spans="1:43" s="6" customFormat="1" ht="20.100000000000001" hidden="1" customHeight="1">
      <c r="A169" s="85"/>
      <c r="D169" s="20"/>
      <c r="E169" s="6" t="str">
        <f>""&amp;C16&amp;"단 : "&amp;E16&amp;"공 x "&amp;J16&amp;"m "</f>
        <v xml:space="preserve">4단 : 공 x 0m </v>
      </c>
      <c r="Q169" s="14" t="s">
        <v>17</v>
      </c>
      <c r="R169" s="157">
        <f>L16</f>
        <v>0</v>
      </c>
      <c r="S169" s="158"/>
      <c r="T169" s="159"/>
      <c r="U169" s="10" t="s">
        <v>20</v>
      </c>
      <c r="AL169" s="1"/>
      <c r="AM169" s="1"/>
      <c r="AN169" s="1"/>
      <c r="AO169" s="1"/>
      <c r="AP169" s="1"/>
      <c r="AQ169" s="1"/>
    </row>
    <row r="170" spans="1:43" s="6" customFormat="1" ht="20.100000000000001" hidden="1" customHeight="1">
      <c r="A170" s="85"/>
      <c r="D170" s="20"/>
      <c r="E170" s="6" t="str">
        <f>E89</f>
        <v>4+740, 4+777.631</v>
      </c>
      <c r="Q170" s="14"/>
      <c r="R170" s="99"/>
      <c r="S170" s="93"/>
      <c r="T170" s="94"/>
      <c r="U170" s="10"/>
      <c r="AL170" s="1"/>
      <c r="AM170" s="1"/>
      <c r="AN170" s="1"/>
      <c r="AO170" s="1"/>
      <c r="AP170" s="1"/>
      <c r="AQ170" s="1"/>
    </row>
    <row r="171" spans="1:43" s="6" customFormat="1" ht="20.100000000000001" hidden="1" customHeight="1">
      <c r="A171" s="21"/>
      <c r="B171" s="22"/>
      <c r="C171" s="22"/>
      <c r="D171" s="23"/>
      <c r="E171" s="22" t="str">
        <f>""&amp;C17&amp;"단 : "&amp;E17&amp;"공 x "&amp;J17&amp;"m "</f>
        <v xml:space="preserve">1단 : 공 x 0m </v>
      </c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53" t="s">
        <v>17</v>
      </c>
      <c r="R171" s="196">
        <f>L17</f>
        <v>0</v>
      </c>
      <c r="S171" s="197"/>
      <c r="T171" s="198"/>
      <c r="U171" s="25" t="s">
        <v>20</v>
      </c>
      <c r="AL171" s="1"/>
      <c r="AM171" s="1"/>
      <c r="AN171" s="1"/>
      <c r="AO171" s="1"/>
      <c r="AP171" s="1"/>
      <c r="AQ171" s="1"/>
    </row>
    <row r="172" spans="1:43" s="6" customFormat="1" ht="20.100000000000001" hidden="1" customHeight="1">
      <c r="A172" s="85"/>
      <c r="D172" s="20"/>
      <c r="E172" s="6" t="str">
        <f>""&amp;C18&amp;"단 : "&amp;E18&amp;"공 x "&amp;J18&amp;"m "</f>
        <v xml:space="preserve">2단 : 공 x 0m </v>
      </c>
      <c r="Q172" s="14" t="s">
        <v>17</v>
      </c>
      <c r="R172" s="190">
        <f t="shared" ref="R172:R175" si="76">L18</f>
        <v>0</v>
      </c>
      <c r="S172" s="158"/>
      <c r="T172" s="159"/>
      <c r="U172" s="10" t="s">
        <v>20</v>
      </c>
      <c r="AL172" s="1"/>
      <c r="AM172" s="1"/>
      <c r="AN172" s="1"/>
      <c r="AO172" s="1"/>
      <c r="AP172" s="1"/>
      <c r="AQ172" s="1"/>
    </row>
    <row r="173" spans="1:43" s="6" customFormat="1" ht="20.100000000000001" hidden="1" customHeight="1">
      <c r="A173" s="85"/>
      <c r="D173" s="20"/>
      <c r="E173" s="6" t="str">
        <f>""&amp;C19&amp;"단 : "&amp;E19&amp;"공 x "&amp;J19&amp;"m "</f>
        <v xml:space="preserve">3단 : 공 x 0m </v>
      </c>
      <c r="Q173" s="14" t="s">
        <v>17</v>
      </c>
      <c r="R173" s="190">
        <f t="shared" si="76"/>
        <v>0</v>
      </c>
      <c r="S173" s="158"/>
      <c r="T173" s="159"/>
      <c r="U173" s="10" t="s">
        <v>20</v>
      </c>
      <c r="AL173" s="1"/>
      <c r="AM173" s="1"/>
      <c r="AN173" s="1"/>
      <c r="AO173" s="1"/>
      <c r="AP173" s="1"/>
      <c r="AQ173" s="1"/>
    </row>
    <row r="174" spans="1:43" s="6" customFormat="1" ht="20.100000000000001" hidden="1" customHeight="1">
      <c r="A174" s="85"/>
      <c r="D174" s="20"/>
      <c r="E174" s="6" t="str">
        <f>""&amp;C20&amp;"단 : "&amp;E20&amp;"공 x "&amp;J20&amp;"m "</f>
        <v xml:space="preserve">4단 : 공 x 0m </v>
      </c>
      <c r="Q174" s="14" t="s">
        <v>17</v>
      </c>
      <c r="R174" s="190">
        <f t="shared" si="76"/>
        <v>0</v>
      </c>
      <c r="S174" s="158"/>
      <c r="T174" s="159"/>
      <c r="U174" s="10" t="s">
        <v>20</v>
      </c>
      <c r="AL174" s="1"/>
      <c r="AM174" s="1"/>
      <c r="AN174" s="1"/>
      <c r="AO174" s="1"/>
      <c r="AP174" s="1"/>
      <c r="AQ174" s="1"/>
    </row>
    <row r="175" spans="1:43" s="6" customFormat="1" ht="20.100000000000001" hidden="1" customHeight="1">
      <c r="A175" s="85"/>
      <c r="D175" s="20"/>
      <c r="E175" s="6" t="str">
        <f>""&amp;C21&amp;"단 : "&amp;E21&amp;"공 x "&amp;J21&amp;"m "</f>
        <v xml:space="preserve">5단 : 공 x 0m </v>
      </c>
      <c r="Q175" s="14" t="s">
        <v>17</v>
      </c>
      <c r="R175" s="190">
        <f t="shared" si="76"/>
        <v>0</v>
      </c>
      <c r="S175" s="158"/>
      <c r="T175" s="159"/>
      <c r="U175" s="10" t="s">
        <v>20</v>
      </c>
      <c r="AL175" s="1"/>
      <c r="AM175" s="1"/>
      <c r="AN175" s="1"/>
      <c r="AO175" s="1"/>
      <c r="AP175" s="1"/>
      <c r="AQ175" s="1"/>
    </row>
    <row r="176" spans="1:43" s="6" customFormat="1" ht="20.100000000000001" hidden="1" customHeight="1">
      <c r="A176" s="85"/>
      <c r="D176" s="20"/>
      <c r="E176" s="6" t="str">
        <f>E95</f>
        <v>4+800</v>
      </c>
      <c r="Q176" s="14"/>
      <c r="R176" s="99"/>
      <c r="S176" s="93"/>
      <c r="T176" s="94"/>
      <c r="U176" s="10"/>
      <c r="AL176" s="1"/>
      <c r="AM176" s="1"/>
      <c r="AN176" s="1"/>
      <c r="AO176" s="1"/>
      <c r="AP176" s="1"/>
      <c r="AQ176" s="1"/>
    </row>
    <row r="177" spans="1:43" s="6" customFormat="1" ht="20.100000000000001" hidden="1" customHeight="1">
      <c r="A177" s="85"/>
      <c r="D177" s="20"/>
      <c r="E177" s="6" t="str">
        <f t="shared" ref="E177:E183" si="77">""&amp;C22&amp;"단 : "&amp;E22&amp;"공 x "&amp;J22&amp;"m "</f>
        <v xml:space="preserve">1단 : 공 x 0m </v>
      </c>
      <c r="Q177" s="14" t="s">
        <v>17</v>
      </c>
      <c r="R177" s="190">
        <f>L22</f>
        <v>0</v>
      </c>
      <c r="S177" s="158"/>
      <c r="T177" s="159"/>
      <c r="U177" s="10" t="s">
        <v>20</v>
      </c>
      <c r="AL177" s="1"/>
      <c r="AM177" s="1"/>
      <c r="AN177" s="1"/>
      <c r="AO177" s="1"/>
      <c r="AP177" s="1"/>
      <c r="AQ177" s="1"/>
    </row>
    <row r="178" spans="1:43" s="6" customFormat="1" ht="20.100000000000001" hidden="1" customHeight="1">
      <c r="A178" s="85"/>
      <c r="D178" s="20"/>
      <c r="E178" s="6" t="str">
        <f t="shared" si="77"/>
        <v xml:space="preserve">2단 : 공 x 0m </v>
      </c>
      <c r="Q178" s="14" t="s">
        <v>17</v>
      </c>
      <c r="R178" s="157">
        <f>L23</f>
        <v>0</v>
      </c>
      <c r="S178" s="158"/>
      <c r="T178" s="159"/>
      <c r="U178" s="10" t="s">
        <v>20</v>
      </c>
      <c r="AL178" s="1"/>
      <c r="AM178" s="1"/>
      <c r="AN178" s="1"/>
      <c r="AO178" s="1"/>
      <c r="AP178" s="1"/>
      <c r="AQ178" s="1"/>
    </row>
    <row r="179" spans="1:43" s="6" customFormat="1" ht="20.100000000000001" hidden="1" customHeight="1">
      <c r="A179" s="85"/>
      <c r="D179" s="20"/>
      <c r="E179" s="6" t="str">
        <f t="shared" si="77"/>
        <v xml:space="preserve">3단 : 공 x 0m </v>
      </c>
      <c r="Q179" s="14" t="s">
        <v>17</v>
      </c>
      <c r="R179" s="190">
        <f t="shared" ref="R179:R183" si="78">L24</f>
        <v>0</v>
      </c>
      <c r="S179" s="158"/>
      <c r="T179" s="159"/>
      <c r="U179" s="10" t="s">
        <v>20</v>
      </c>
      <c r="AL179" s="1"/>
      <c r="AM179" s="1"/>
      <c r="AN179" s="1"/>
      <c r="AO179" s="1"/>
      <c r="AP179" s="1"/>
      <c r="AQ179" s="1"/>
    </row>
    <row r="180" spans="1:43" s="6" customFormat="1" ht="20.100000000000001" hidden="1" customHeight="1">
      <c r="A180" s="85"/>
      <c r="D180" s="20"/>
      <c r="E180" s="6" t="str">
        <f t="shared" si="77"/>
        <v xml:space="preserve">4단 : 공 x 0m </v>
      </c>
      <c r="Q180" s="14" t="s">
        <v>17</v>
      </c>
      <c r="R180" s="190">
        <f t="shared" si="78"/>
        <v>0</v>
      </c>
      <c r="S180" s="158"/>
      <c r="T180" s="159"/>
      <c r="U180" s="10" t="s">
        <v>20</v>
      </c>
      <c r="AL180" s="1"/>
      <c r="AM180" s="1"/>
      <c r="AN180" s="1"/>
      <c r="AO180" s="1"/>
      <c r="AP180" s="1"/>
      <c r="AQ180" s="1"/>
    </row>
    <row r="181" spans="1:43" s="6" customFormat="1" ht="20.100000000000001" hidden="1" customHeight="1">
      <c r="A181" s="85"/>
      <c r="D181" s="20"/>
      <c r="E181" s="6" t="str">
        <f t="shared" si="77"/>
        <v xml:space="preserve">5단 : 공 x 0m </v>
      </c>
      <c r="Q181" s="14" t="s">
        <v>17</v>
      </c>
      <c r="R181" s="190">
        <f t="shared" si="78"/>
        <v>0</v>
      </c>
      <c r="S181" s="158"/>
      <c r="T181" s="159"/>
      <c r="U181" s="10" t="s">
        <v>20</v>
      </c>
      <c r="AL181" s="1"/>
      <c r="AM181" s="1"/>
      <c r="AN181" s="1"/>
      <c r="AO181" s="1"/>
      <c r="AP181" s="1"/>
      <c r="AQ181" s="1"/>
    </row>
    <row r="182" spans="1:43" s="6" customFormat="1" ht="20.100000000000001" hidden="1" customHeight="1">
      <c r="A182" s="85"/>
      <c r="D182" s="20"/>
      <c r="E182" s="6" t="str">
        <f t="shared" si="77"/>
        <v xml:space="preserve">6단 : 공 x 0.23m </v>
      </c>
      <c r="Q182" s="14" t="s">
        <v>17</v>
      </c>
      <c r="R182" s="190">
        <f t="shared" si="78"/>
        <v>0</v>
      </c>
      <c r="S182" s="158"/>
      <c r="T182" s="159"/>
      <c r="U182" s="10" t="s">
        <v>20</v>
      </c>
      <c r="AL182" s="1"/>
      <c r="AM182" s="1"/>
      <c r="AN182" s="1"/>
      <c r="AO182" s="1"/>
      <c r="AP182" s="1"/>
      <c r="AQ182" s="1"/>
    </row>
    <row r="183" spans="1:43" s="6" customFormat="1" ht="20.100000000000001" hidden="1" customHeight="1">
      <c r="A183" s="85"/>
      <c r="D183" s="20"/>
      <c r="E183" s="6" t="str">
        <f t="shared" si="77"/>
        <v xml:space="preserve">7단 : 공 x 0.23m </v>
      </c>
      <c r="Q183" s="14" t="s">
        <v>17</v>
      </c>
      <c r="R183" s="190">
        <f t="shared" si="78"/>
        <v>0</v>
      </c>
      <c r="S183" s="158"/>
      <c r="T183" s="159"/>
      <c r="U183" s="10" t="s">
        <v>20</v>
      </c>
      <c r="AL183" s="1"/>
      <c r="AM183" s="1"/>
      <c r="AN183" s="1"/>
      <c r="AO183" s="1"/>
      <c r="AP183" s="1"/>
      <c r="AQ183" s="1"/>
    </row>
    <row r="184" spans="1:43" s="6" customFormat="1" ht="20.100000000000001" hidden="1" customHeight="1">
      <c r="A184" s="85"/>
      <c r="D184" s="20"/>
      <c r="E184" s="6" t="str">
        <f>E103</f>
        <v>4+810.72</v>
      </c>
      <c r="Q184" s="14"/>
      <c r="R184" s="99"/>
      <c r="S184" s="93"/>
      <c r="T184" s="94"/>
      <c r="U184" s="10"/>
      <c r="AL184" s="1"/>
      <c r="AM184" s="1"/>
      <c r="AN184" s="1"/>
      <c r="AO184" s="1"/>
      <c r="AP184" s="1"/>
      <c r="AQ184" s="1"/>
    </row>
    <row r="185" spans="1:43" s="6" customFormat="1" ht="20.100000000000001" hidden="1" customHeight="1">
      <c r="A185" s="85"/>
      <c r="D185" s="20"/>
      <c r="E185" s="6" t="str">
        <f>""&amp;C29&amp;"단 : "&amp;E29&amp;"공 x "&amp;J29&amp;"m "</f>
        <v xml:space="preserve">1단 : 공 x 0m </v>
      </c>
      <c r="Q185" s="14" t="s">
        <v>17</v>
      </c>
      <c r="R185" s="190">
        <f>L29</f>
        <v>0</v>
      </c>
      <c r="S185" s="158"/>
      <c r="T185" s="159"/>
      <c r="U185" s="10" t="s">
        <v>20</v>
      </c>
      <c r="AL185" s="1"/>
      <c r="AM185" s="1"/>
      <c r="AN185" s="1"/>
      <c r="AO185" s="1"/>
      <c r="AP185" s="1"/>
      <c r="AQ185" s="1"/>
    </row>
    <row r="186" spans="1:43" s="6" customFormat="1" ht="20.100000000000001" hidden="1" customHeight="1">
      <c r="A186" s="85"/>
      <c r="D186" s="20"/>
      <c r="E186" s="6" t="str">
        <f>""&amp;C30&amp;"단 : "&amp;E30&amp;"공 x "&amp;J30&amp;"m "</f>
        <v xml:space="preserve">2단 : 공 x 0m </v>
      </c>
      <c r="Q186" s="14" t="s">
        <v>17</v>
      </c>
      <c r="R186" s="190">
        <f>L30</f>
        <v>0</v>
      </c>
      <c r="S186" s="158"/>
      <c r="T186" s="159"/>
      <c r="U186" s="10" t="s">
        <v>20</v>
      </c>
      <c r="AL186" s="1"/>
      <c r="AM186" s="1"/>
      <c r="AN186" s="1"/>
      <c r="AO186" s="1"/>
      <c r="AP186" s="1"/>
      <c r="AQ186" s="1"/>
    </row>
    <row r="187" spans="1:43" s="6" customFormat="1" ht="20.100000000000001" hidden="1" customHeight="1">
      <c r="A187" s="85"/>
      <c r="D187" s="20"/>
      <c r="E187" s="6" t="str">
        <f>""&amp;C31&amp;"단 : "&amp;E31&amp;"공 x "&amp;J31&amp;"m "</f>
        <v xml:space="preserve">3단 : 공 x 0m </v>
      </c>
      <c r="Q187" s="14" t="s">
        <v>17</v>
      </c>
      <c r="R187" s="190">
        <f>L31</f>
        <v>0</v>
      </c>
      <c r="S187" s="158"/>
      <c r="T187" s="159"/>
      <c r="U187" s="10" t="s">
        <v>20</v>
      </c>
      <c r="AL187" s="1"/>
      <c r="AM187" s="1"/>
      <c r="AN187" s="1"/>
      <c r="AO187" s="1"/>
      <c r="AP187" s="1"/>
      <c r="AQ187" s="1"/>
    </row>
    <row r="188" spans="1:43" s="6" customFormat="1" ht="20.100000000000001" hidden="1" customHeight="1">
      <c r="A188" s="85"/>
      <c r="D188" s="20"/>
      <c r="E188" s="6" t="str">
        <f>""&amp;C32&amp;"단 : "&amp;E32&amp;"공 x "&amp;J32&amp;"m "</f>
        <v xml:space="preserve">4단 : 공 x 0m </v>
      </c>
      <c r="Q188" s="14" t="s">
        <v>17</v>
      </c>
      <c r="R188" s="190">
        <f t="shared" ref="R188:R189" si="79">L32</f>
        <v>0</v>
      </c>
      <c r="S188" s="158"/>
      <c r="T188" s="159"/>
      <c r="U188" s="10" t="s">
        <v>20</v>
      </c>
      <c r="AL188" s="1"/>
      <c r="AM188" s="1"/>
      <c r="AN188" s="1"/>
      <c r="AO188" s="1"/>
      <c r="AP188" s="1"/>
      <c r="AQ188" s="1"/>
    </row>
    <row r="189" spans="1:43" s="6" customFormat="1" ht="20.100000000000001" hidden="1" customHeight="1">
      <c r="A189" s="85"/>
      <c r="D189" s="20"/>
      <c r="E189" s="6" t="str">
        <f>""&amp;C33&amp;"단 : "&amp;E33&amp;"공 x "&amp;J33&amp;"m "</f>
        <v xml:space="preserve">5단 : 공 x 0m </v>
      </c>
      <c r="Q189" s="14" t="s">
        <v>17</v>
      </c>
      <c r="R189" s="190">
        <f t="shared" si="79"/>
        <v>0</v>
      </c>
      <c r="S189" s="158"/>
      <c r="T189" s="159"/>
      <c r="U189" s="10" t="s">
        <v>20</v>
      </c>
      <c r="AL189" s="1"/>
      <c r="AM189" s="1"/>
      <c r="AN189" s="1"/>
      <c r="AO189" s="1"/>
      <c r="AP189" s="1"/>
      <c r="AQ189" s="1"/>
    </row>
    <row r="190" spans="1:43" s="6" customFormat="1" ht="20.100000000000001" hidden="1" customHeight="1">
      <c r="A190" s="85"/>
      <c r="D190" s="20"/>
      <c r="E190" s="6" t="str">
        <f>E109</f>
        <v>4+831.75</v>
      </c>
      <c r="Q190" s="14"/>
      <c r="R190" s="99"/>
      <c r="S190" s="93"/>
      <c r="T190" s="94"/>
      <c r="U190" s="10"/>
      <c r="AL190" s="1"/>
      <c r="AM190" s="1"/>
      <c r="AN190" s="1"/>
      <c r="AO190" s="1"/>
      <c r="AP190" s="1"/>
      <c r="AQ190" s="1"/>
    </row>
    <row r="191" spans="1:43" s="6" customFormat="1" ht="20.100000000000001" hidden="1" customHeight="1">
      <c r="A191" s="85"/>
      <c r="D191" s="20"/>
      <c r="E191" s="6" t="str">
        <f>""&amp;C34&amp;"단 : "&amp;E34&amp;"공 x "&amp;J34&amp;"m "</f>
        <v xml:space="preserve">1단 : 공 x 0m </v>
      </c>
      <c r="Q191" s="14" t="s">
        <v>17</v>
      </c>
      <c r="R191" s="190">
        <f>L34</f>
        <v>0</v>
      </c>
      <c r="S191" s="158"/>
      <c r="T191" s="159"/>
      <c r="U191" s="10" t="s">
        <v>20</v>
      </c>
      <c r="AL191" s="1"/>
      <c r="AM191" s="1"/>
      <c r="AN191" s="1"/>
      <c r="AO191" s="1"/>
      <c r="AP191" s="1"/>
      <c r="AQ191" s="1"/>
    </row>
    <row r="192" spans="1:43" s="6" customFormat="1" ht="20.100000000000001" hidden="1" customHeight="1">
      <c r="A192" s="85"/>
      <c r="D192" s="20"/>
      <c r="E192" s="6" t="str">
        <f>""&amp;C35&amp;"단 : "&amp;E35&amp;"공 x "&amp;J35&amp;"m "</f>
        <v xml:space="preserve">2단 : 공 x 0m </v>
      </c>
      <c r="Q192" s="14" t="s">
        <v>17</v>
      </c>
      <c r="R192" s="190">
        <f>L35</f>
        <v>0</v>
      </c>
      <c r="S192" s="158"/>
      <c r="T192" s="159"/>
      <c r="U192" s="10" t="s">
        <v>20</v>
      </c>
      <c r="AL192" s="1"/>
      <c r="AM192" s="1"/>
      <c r="AN192" s="1"/>
      <c r="AO192" s="1"/>
      <c r="AP192" s="1"/>
      <c r="AQ192" s="1"/>
    </row>
    <row r="193" spans="1:43" s="6" customFormat="1" ht="20.100000000000001" hidden="1" customHeight="1">
      <c r="A193" s="85"/>
      <c r="D193" s="20"/>
      <c r="E193" s="6" t="str">
        <f>""&amp;C36&amp;"단 : "&amp;E36&amp;"공 x "&amp;J36&amp;"m "</f>
        <v xml:space="preserve">3단 : 공 x 0m </v>
      </c>
      <c r="Q193" s="14" t="s">
        <v>17</v>
      </c>
      <c r="R193" s="190">
        <f>L36</f>
        <v>0</v>
      </c>
      <c r="S193" s="158"/>
      <c r="T193" s="159"/>
      <c r="U193" s="10" t="s">
        <v>20</v>
      </c>
      <c r="AL193" s="1"/>
      <c r="AM193" s="1"/>
      <c r="AN193" s="1"/>
      <c r="AO193" s="1"/>
      <c r="AP193" s="1"/>
      <c r="AQ193" s="1"/>
    </row>
    <row r="194" spans="1:43" s="6" customFormat="1" ht="20.100000000000001" hidden="1" customHeight="1">
      <c r="A194" s="85"/>
      <c r="D194" s="20"/>
      <c r="E194" s="6" t="str">
        <f>""&amp;C37&amp;"단 : "&amp;E37&amp;"공 x "&amp;J37&amp;"m "</f>
        <v xml:space="preserve">4단 : 공 x 0m </v>
      </c>
      <c r="Q194" s="14" t="s">
        <v>17</v>
      </c>
      <c r="R194" s="190">
        <f>L37</f>
        <v>0</v>
      </c>
      <c r="S194" s="158"/>
      <c r="T194" s="159"/>
      <c r="U194" s="10" t="s">
        <v>20</v>
      </c>
      <c r="AL194" s="1"/>
      <c r="AM194" s="1"/>
      <c r="AN194" s="1"/>
      <c r="AO194" s="1"/>
      <c r="AP194" s="1"/>
      <c r="AQ194" s="1"/>
    </row>
    <row r="195" spans="1:43" s="6" customFormat="1" ht="20.100000000000001" hidden="1" customHeight="1">
      <c r="A195" s="85"/>
      <c r="D195" s="20"/>
      <c r="E195" s="6" t="str">
        <f>""&amp;C38&amp;"단 : "&amp;E38&amp;"공 x "&amp;J38&amp;"m "</f>
        <v xml:space="preserve">5단 : 공 x 0.67m </v>
      </c>
      <c r="Q195" s="14" t="s">
        <v>17</v>
      </c>
      <c r="R195" s="190">
        <f t="shared" ref="R195" si="80">L38</f>
        <v>0</v>
      </c>
      <c r="S195" s="158"/>
      <c r="T195" s="159"/>
      <c r="U195" s="10" t="s">
        <v>20</v>
      </c>
      <c r="AL195" s="1"/>
      <c r="AM195" s="1"/>
      <c r="AN195" s="1"/>
      <c r="AO195" s="1"/>
      <c r="AP195" s="1"/>
      <c r="AQ195" s="1"/>
    </row>
    <row r="196" spans="1:43" s="6" customFormat="1" ht="20.100000000000001" hidden="1" customHeight="1">
      <c r="A196" s="85"/>
      <c r="D196" s="20"/>
      <c r="E196" s="6" t="str">
        <f>E115</f>
        <v>4+849.75</v>
      </c>
      <c r="Q196" s="14"/>
      <c r="R196" s="99"/>
      <c r="S196" s="93"/>
      <c r="T196" s="94"/>
      <c r="U196" s="10"/>
      <c r="AL196" s="1"/>
      <c r="AM196" s="1"/>
      <c r="AN196" s="1"/>
      <c r="AO196" s="1"/>
      <c r="AP196" s="1"/>
      <c r="AQ196" s="1"/>
    </row>
    <row r="197" spans="1:43" s="6" customFormat="1" ht="20.100000000000001" hidden="1" customHeight="1">
      <c r="A197" s="85"/>
      <c r="D197" s="20"/>
      <c r="E197" s="6" t="str">
        <f>""&amp;C39&amp;"단 : "&amp;E39&amp;"공 x "&amp;J39&amp;"m "</f>
        <v xml:space="preserve">1단 : 공 x 0m </v>
      </c>
      <c r="Q197" s="14" t="s">
        <v>17</v>
      </c>
      <c r="R197" s="157">
        <f>L39</f>
        <v>0</v>
      </c>
      <c r="S197" s="158"/>
      <c r="T197" s="159"/>
      <c r="U197" s="10"/>
      <c r="AL197" s="1"/>
      <c r="AM197" s="1"/>
      <c r="AN197" s="1"/>
      <c r="AO197" s="1"/>
      <c r="AP197" s="1"/>
      <c r="AQ197" s="1"/>
    </row>
    <row r="198" spans="1:43" s="6" customFormat="1" ht="20.100000000000001" hidden="1" customHeight="1">
      <c r="A198" s="85"/>
      <c r="D198" s="20"/>
      <c r="E198" s="6" t="str">
        <f>""&amp;C40&amp;"단 : "&amp;E40&amp;"공 x "&amp;J40&amp;"m "</f>
        <v xml:space="preserve">2단 : 공 x 0m </v>
      </c>
      <c r="Q198" s="14" t="s">
        <v>17</v>
      </c>
      <c r="R198" s="157">
        <f>L40</f>
        <v>0</v>
      </c>
      <c r="S198" s="158"/>
      <c r="T198" s="159"/>
      <c r="U198" s="10"/>
      <c r="AL198" s="1"/>
      <c r="AM198" s="1"/>
      <c r="AN198" s="1"/>
      <c r="AO198" s="1"/>
      <c r="AP198" s="1"/>
      <c r="AQ198" s="1"/>
    </row>
    <row r="199" spans="1:43" s="6" customFormat="1" ht="20.100000000000001" hidden="1" customHeight="1">
      <c r="A199" s="85"/>
      <c r="D199" s="20"/>
      <c r="E199" s="6" t="str">
        <f>""&amp;C41&amp;"단 : "&amp;E41&amp;"공 x "&amp;J41&amp;"m "</f>
        <v xml:space="preserve">3단 : 공 x 0m </v>
      </c>
      <c r="Q199" s="14" t="s">
        <v>17</v>
      </c>
      <c r="R199" s="157">
        <f>L41</f>
        <v>0</v>
      </c>
      <c r="S199" s="158"/>
      <c r="T199" s="159"/>
      <c r="U199" s="10"/>
      <c r="AL199" s="1"/>
      <c r="AM199" s="1"/>
      <c r="AN199" s="1"/>
      <c r="AO199" s="1"/>
      <c r="AP199" s="1"/>
      <c r="AQ199" s="1"/>
    </row>
    <row r="200" spans="1:43" s="6" customFormat="1" ht="20.100000000000001" hidden="1" customHeight="1">
      <c r="A200" s="85"/>
      <c r="D200" s="20"/>
      <c r="E200" s="6" t="str">
        <f>""&amp;C42&amp;"단 : "&amp;E42&amp;"공 x "&amp;J42&amp;"m "</f>
        <v xml:space="preserve">4단 : 공 x 0m </v>
      </c>
      <c r="Q200" s="14" t="s">
        <v>17</v>
      </c>
      <c r="R200" s="157">
        <f>L42</f>
        <v>0</v>
      </c>
      <c r="S200" s="158"/>
      <c r="T200" s="159"/>
      <c r="U200" s="10"/>
      <c r="AL200" s="1"/>
      <c r="AM200" s="1"/>
      <c r="AN200" s="1"/>
      <c r="AO200" s="1"/>
      <c r="AP200" s="1"/>
      <c r="AQ200" s="1"/>
    </row>
    <row r="201" spans="1:43" s="6" customFormat="1" ht="20.100000000000001" hidden="1" customHeight="1">
      <c r="A201" s="85"/>
      <c r="D201" s="20"/>
      <c r="E201" s="6" t="str">
        <f>""&amp;C43&amp;"단 : "&amp;E43&amp;"공 x "&amp;J43&amp;"m "</f>
        <v xml:space="preserve">5단 : 공 x 0.45m </v>
      </c>
      <c r="Q201" s="14" t="s">
        <v>17</v>
      </c>
      <c r="R201" s="157">
        <f>L43</f>
        <v>0</v>
      </c>
      <c r="S201" s="158"/>
      <c r="T201" s="159"/>
      <c r="U201" s="10"/>
      <c r="AL201" s="1"/>
      <c r="AM201" s="1"/>
      <c r="AN201" s="1"/>
      <c r="AO201" s="1"/>
      <c r="AP201" s="1"/>
      <c r="AQ201" s="1"/>
    </row>
    <row r="202" spans="1:43" s="6" customFormat="1" ht="20.100000000000001" hidden="1" customHeight="1">
      <c r="A202" s="21"/>
      <c r="B202" s="22"/>
      <c r="C202" s="22"/>
      <c r="D202" s="23"/>
      <c r="E202" s="22" t="str">
        <f>E121</f>
        <v>4+867.75</v>
      </c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53"/>
      <c r="R202" s="127"/>
      <c r="S202" s="128"/>
      <c r="T202" s="129"/>
      <c r="U202" s="25"/>
      <c r="AL202" s="1"/>
      <c r="AM202" s="1"/>
      <c r="AN202" s="1"/>
      <c r="AO202" s="1"/>
      <c r="AP202" s="1"/>
      <c r="AQ202" s="1"/>
    </row>
    <row r="203" spans="1:43" s="6" customFormat="1" ht="20.100000000000001" hidden="1" customHeight="1">
      <c r="A203" s="85"/>
      <c r="D203" s="20"/>
      <c r="E203" s="6" t="str">
        <f>""&amp;C44&amp;"단 : "&amp;E44&amp;"공 x "&amp;J44&amp;"m "</f>
        <v xml:space="preserve">1단 : 공 x 0m </v>
      </c>
      <c r="Q203" s="14" t="s">
        <v>17</v>
      </c>
      <c r="R203" s="157">
        <f>L44</f>
        <v>0</v>
      </c>
      <c r="S203" s="158"/>
      <c r="T203" s="159"/>
      <c r="U203" s="10"/>
      <c r="AL203" s="1"/>
      <c r="AM203" s="1"/>
      <c r="AN203" s="1"/>
      <c r="AO203" s="1"/>
      <c r="AP203" s="1"/>
      <c r="AQ203" s="1"/>
    </row>
    <row r="204" spans="1:43" s="6" customFormat="1" ht="20.100000000000001" hidden="1" customHeight="1">
      <c r="A204" s="85"/>
      <c r="D204" s="20"/>
      <c r="E204" s="6" t="str">
        <f>""&amp;C45&amp;"단 : "&amp;E45&amp;"공 x "&amp;J45&amp;"m "</f>
        <v xml:space="preserve">2단 : 공 x 0m </v>
      </c>
      <c r="Q204" s="14" t="s">
        <v>17</v>
      </c>
      <c r="R204" s="157">
        <f>L45</f>
        <v>0</v>
      </c>
      <c r="S204" s="158"/>
      <c r="T204" s="159"/>
      <c r="U204" s="10"/>
      <c r="AL204" s="1"/>
      <c r="AM204" s="1"/>
      <c r="AN204" s="1"/>
      <c r="AO204" s="1"/>
      <c r="AP204" s="1"/>
      <c r="AQ204" s="1"/>
    </row>
    <row r="205" spans="1:43" s="6" customFormat="1" ht="20.100000000000001" hidden="1" customHeight="1">
      <c r="A205" s="85"/>
      <c r="D205" s="20"/>
      <c r="E205" s="6" t="str">
        <f>""&amp;C46&amp;"단 : "&amp;E46&amp;"공 x "&amp;J46&amp;"m "</f>
        <v xml:space="preserve">3단 : 공 x 0m </v>
      </c>
      <c r="Q205" s="14" t="s">
        <v>17</v>
      </c>
      <c r="R205" s="157">
        <f>L46</f>
        <v>0</v>
      </c>
      <c r="S205" s="158"/>
      <c r="T205" s="159"/>
      <c r="U205" s="10"/>
      <c r="AL205" s="1"/>
      <c r="AM205" s="1"/>
      <c r="AN205" s="1"/>
      <c r="AO205" s="1"/>
      <c r="AP205" s="1"/>
      <c r="AQ205" s="1"/>
    </row>
    <row r="206" spans="1:43" s="6" customFormat="1" ht="20.100000000000001" hidden="1" customHeight="1">
      <c r="A206" s="85"/>
      <c r="D206" s="20"/>
      <c r="E206" s="6" t="str">
        <f>""&amp;C47&amp;"단 : "&amp;E47&amp;"공 x "&amp;J47&amp;"m "</f>
        <v xml:space="preserve">4단 : 공 x 0m </v>
      </c>
      <c r="Q206" s="14" t="s">
        <v>17</v>
      </c>
      <c r="R206" s="157">
        <f>L47</f>
        <v>0</v>
      </c>
      <c r="S206" s="158"/>
      <c r="T206" s="159"/>
      <c r="U206" s="10"/>
      <c r="AL206" s="1"/>
      <c r="AM206" s="1"/>
      <c r="AN206" s="1"/>
      <c r="AO206" s="1"/>
      <c r="AP206" s="1"/>
      <c r="AQ206" s="1"/>
    </row>
    <row r="207" spans="1:43" s="6" customFormat="1" ht="20.100000000000001" hidden="1" customHeight="1">
      <c r="A207" s="85"/>
      <c r="D207" s="20"/>
      <c r="E207" s="6" t="str">
        <f>""&amp;C48&amp;"단 : "&amp;E48&amp;"공 x "&amp;J48&amp;"m "</f>
        <v xml:space="preserve">5단 : 공 x 0.68m </v>
      </c>
      <c r="Q207" s="14" t="s">
        <v>17</v>
      </c>
      <c r="R207" s="157">
        <f>L48</f>
        <v>0</v>
      </c>
      <c r="S207" s="158"/>
      <c r="T207" s="159"/>
      <c r="U207" s="10"/>
      <c r="AL207" s="1"/>
      <c r="AM207" s="1"/>
      <c r="AN207" s="1"/>
      <c r="AO207" s="1"/>
      <c r="AP207" s="1"/>
      <c r="AQ207" s="1"/>
    </row>
    <row r="208" spans="1:43" s="6" customFormat="1" ht="20.100000000000001" hidden="1" customHeight="1">
      <c r="A208" s="85"/>
      <c r="D208" s="20"/>
      <c r="E208" s="6" t="str">
        <f>E127</f>
        <v>4+884</v>
      </c>
      <c r="Q208" s="14"/>
      <c r="R208" s="99"/>
      <c r="S208" s="93"/>
      <c r="T208" s="94"/>
      <c r="U208" s="10"/>
      <c r="AL208" s="1"/>
      <c r="AM208" s="1"/>
      <c r="AN208" s="1"/>
      <c r="AO208" s="1"/>
      <c r="AP208" s="1"/>
      <c r="AQ208" s="1"/>
    </row>
    <row r="209" spans="1:43" s="6" customFormat="1" ht="20.100000000000001" hidden="1" customHeight="1">
      <c r="A209" s="85"/>
      <c r="D209" s="20"/>
      <c r="E209" s="6" t="str">
        <f>""&amp;C49&amp;"단 : "&amp;E49&amp;"공 x "&amp;J49&amp;"m "</f>
        <v xml:space="preserve">1단 : 공 x 0m </v>
      </c>
      <c r="Q209" s="14" t="s">
        <v>17</v>
      </c>
      <c r="R209" s="157">
        <f>L49</f>
        <v>0</v>
      </c>
      <c r="S209" s="158"/>
      <c r="T209" s="159"/>
      <c r="U209" s="10"/>
      <c r="AL209" s="1"/>
      <c r="AM209" s="1"/>
      <c r="AN209" s="1"/>
      <c r="AO209" s="1"/>
      <c r="AP209" s="1"/>
      <c r="AQ209" s="1"/>
    </row>
    <row r="210" spans="1:43" s="6" customFormat="1" ht="20.100000000000001" hidden="1" customHeight="1">
      <c r="A210" s="85"/>
      <c r="D210" s="20"/>
      <c r="E210" s="6" t="str">
        <f>""&amp;C50&amp;"단 : "&amp;E50&amp;"공 x "&amp;J50&amp;"m "</f>
        <v xml:space="preserve">2단 : 공 x 0m </v>
      </c>
      <c r="Q210" s="14" t="s">
        <v>17</v>
      </c>
      <c r="R210" s="157">
        <f>L50</f>
        <v>0</v>
      </c>
      <c r="S210" s="158"/>
      <c r="T210" s="159"/>
      <c r="U210" s="10"/>
      <c r="AL210" s="1"/>
      <c r="AM210" s="1"/>
      <c r="AN210" s="1"/>
      <c r="AO210" s="1"/>
      <c r="AP210" s="1"/>
      <c r="AQ210" s="1"/>
    </row>
    <row r="211" spans="1:43" s="6" customFormat="1" ht="20.100000000000001" hidden="1" customHeight="1">
      <c r="A211" s="85"/>
      <c r="D211" s="20"/>
      <c r="E211" s="6" t="str">
        <f>""&amp;C51&amp;"단 : "&amp;E51&amp;"공 x "&amp;J51&amp;"m "</f>
        <v xml:space="preserve">3단 : 공 x 0m </v>
      </c>
      <c r="Q211" s="14" t="s">
        <v>17</v>
      </c>
      <c r="R211" s="157">
        <f>L51</f>
        <v>0</v>
      </c>
      <c r="S211" s="158"/>
      <c r="T211" s="159"/>
      <c r="U211" s="10"/>
      <c r="AL211" s="1"/>
      <c r="AM211" s="1"/>
      <c r="AN211" s="1"/>
      <c r="AO211" s="1"/>
      <c r="AP211" s="1"/>
      <c r="AQ211" s="1"/>
    </row>
    <row r="212" spans="1:43" s="6" customFormat="1" ht="20.100000000000001" hidden="1" customHeight="1">
      <c r="A212" s="85"/>
      <c r="D212" s="20"/>
      <c r="E212" s="6" t="str">
        <f>""&amp;C52&amp;"단 : "&amp;E52&amp;"공 x "&amp;J52&amp;"m "</f>
        <v xml:space="preserve">4단 : 공 x 0m </v>
      </c>
      <c r="Q212" s="14" t="s">
        <v>17</v>
      </c>
      <c r="R212" s="157">
        <f>L52</f>
        <v>0</v>
      </c>
      <c r="S212" s="158"/>
      <c r="T212" s="159"/>
      <c r="U212" s="10"/>
      <c r="AL212" s="1"/>
      <c r="AM212" s="1"/>
      <c r="AN212" s="1"/>
      <c r="AO212" s="1"/>
      <c r="AP212" s="1"/>
      <c r="AQ212" s="1"/>
    </row>
    <row r="213" spans="1:43" s="6" customFormat="1" ht="20.100000000000001" hidden="1" customHeight="1">
      <c r="A213" s="85"/>
      <c r="D213" s="20"/>
      <c r="E213" s="6" t="str">
        <f>""&amp;C53&amp;"단 : "&amp;E53&amp;"공 x "&amp;J53&amp;"m "</f>
        <v xml:space="preserve">5단 : 공 x 0m </v>
      </c>
      <c r="Q213" s="14" t="s">
        <v>17</v>
      </c>
      <c r="R213" s="157">
        <f>L53</f>
        <v>0</v>
      </c>
      <c r="S213" s="158"/>
      <c r="T213" s="159"/>
      <c r="U213" s="10"/>
      <c r="AL213" s="1"/>
      <c r="AM213" s="1"/>
      <c r="AN213" s="1"/>
      <c r="AO213" s="1"/>
      <c r="AP213" s="1"/>
      <c r="AQ213" s="1"/>
    </row>
    <row r="214" spans="1:43" s="6" customFormat="1" ht="20.100000000000001" hidden="1" customHeight="1">
      <c r="A214" s="85"/>
      <c r="D214" s="20"/>
      <c r="E214" s="6" t="str">
        <f>E133</f>
        <v>4+906</v>
      </c>
      <c r="Q214" s="14"/>
      <c r="R214" s="99"/>
      <c r="S214" s="93"/>
      <c r="T214" s="94"/>
      <c r="U214" s="10"/>
      <c r="AL214" s="1"/>
      <c r="AM214" s="1"/>
      <c r="AN214" s="1"/>
      <c r="AO214" s="1"/>
      <c r="AP214" s="1"/>
      <c r="AQ214" s="1"/>
    </row>
    <row r="215" spans="1:43" s="6" customFormat="1" ht="20.100000000000001" hidden="1" customHeight="1">
      <c r="A215" s="85"/>
      <c r="D215" s="20"/>
      <c r="E215" s="6" t="str">
        <f>""&amp;C54&amp;"단 : "&amp;E54&amp;"공 x "&amp;J54&amp;"m "</f>
        <v xml:space="preserve">1단 : 공 x 0m </v>
      </c>
      <c r="Q215" s="14" t="s">
        <v>17</v>
      </c>
      <c r="R215" s="157">
        <f>L54</f>
        <v>0</v>
      </c>
      <c r="S215" s="158"/>
      <c r="T215" s="159"/>
      <c r="U215" s="10"/>
      <c r="AL215" s="1"/>
      <c r="AM215" s="1"/>
      <c r="AN215" s="1"/>
      <c r="AO215" s="1"/>
      <c r="AP215" s="1"/>
      <c r="AQ215" s="1"/>
    </row>
    <row r="216" spans="1:43" s="6" customFormat="1" ht="20.100000000000001" hidden="1" customHeight="1">
      <c r="A216" s="85"/>
      <c r="D216" s="20"/>
      <c r="E216" s="6" t="str">
        <f>""&amp;C55&amp;"단 : "&amp;E55&amp;"공 x "&amp;J55&amp;"m "</f>
        <v xml:space="preserve">2단 : 공 x 0m </v>
      </c>
      <c r="Q216" s="14" t="s">
        <v>17</v>
      </c>
      <c r="R216" s="157">
        <f>L55</f>
        <v>0</v>
      </c>
      <c r="S216" s="158"/>
      <c r="T216" s="159"/>
      <c r="U216" s="10"/>
      <c r="AL216" s="1"/>
      <c r="AM216" s="1"/>
      <c r="AN216" s="1"/>
      <c r="AO216" s="1"/>
      <c r="AP216" s="1"/>
      <c r="AQ216" s="1"/>
    </row>
    <row r="217" spans="1:43" s="6" customFormat="1" ht="20.100000000000001" hidden="1" customHeight="1">
      <c r="A217" s="85"/>
      <c r="D217" s="20"/>
      <c r="E217" s="6" t="str">
        <f>""&amp;C56&amp;"단 : "&amp;E56&amp;"공 x "&amp;J56&amp;"m "</f>
        <v xml:space="preserve">3단 : 공 x 0m </v>
      </c>
      <c r="Q217" s="14" t="s">
        <v>17</v>
      </c>
      <c r="R217" s="157">
        <f>L56</f>
        <v>0</v>
      </c>
      <c r="S217" s="158"/>
      <c r="T217" s="159"/>
      <c r="U217" s="10" t="s">
        <v>20</v>
      </c>
      <c r="AL217" s="1"/>
      <c r="AM217" s="1"/>
      <c r="AN217" s="1"/>
      <c r="AO217" s="1"/>
      <c r="AP217" s="1"/>
      <c r="AQ217" s="1"/>
    </row>
    <row r="218" spans="1:43" s="6" customFormat="1" ht="20.100000000000001" hidden="1" customHeight="1">
      <c r="A218" s="85"/>
      <c r="D218" s="20"/>
      <c r="E218" s="6" t="str">
        <f>""&amp;C57&amp;"단 : "&amp;E57&amp;"공 x "&amp;J57&amp;"m "</f>
        <v xml:space="preserve">4단 : 공 x 0m </v>
      </c>
      <c r="Q218" s="14" t="s">
        <v>17</v>
      </c>
      <c r="R218" s="157">
        <f>L57</f>
        <v>0</v>
      </c>
      <c r="S218" s="158"/>
      <c r="T218" s="159"/>
      <c r="U218" s="10"/>
      <c r="AL218" s="1"/>
      <c r="AM218" s="1"/>
      <c r="AN218" s="1"/>
      <c r="AO218" s="1"/>
      <c r="AP218" s="1"/>
      <c r="AQ218" s="1"/>
    </row>
    <row r="219" spans="1:43" s="6" customFormat="1" ht="20.100000000000001" hidden="1" customHeight="1">
      <c r="A219" s="85"/>
      <c r="D219" s="20"/>
      <c r="E219" s="6" t="str">
        <f>E138</f>
        <v>4+926</v>
      </c>
      <c r="Q219" s="14"/>
      <c r="R219" s="99"/>
      <c r="S219" s="93"/>
      <c r="T219" s="94"/>
      <c r="U219" s="10"/>
      <c r="AL219" s="1"/>
      <c r="AM219" s="1"/>
      <c r="AN219" s="1"/>
      <c r="AO219" s="1"/>
      <c r="AP219" s="1"/>
      <c r="AQ219" s="1"/>
    </row>
    <row r="220" spans="1:43" s="6" customFormat="1" ht="20.100000000000001" hidden="1" customHeight="1">
      <c r="A220" s="85"/>
      <c r="D220" s="20"/>
      <c r="E220" s="6" t="str">
        <f>""&amp;C58&amp;"단 : "&amp;E58&amp;"공 x "&amp;J58&amp;"m "</f>
        <v xml:space="preserve">1단 : 공 x 0m </v>
      </c>
      <c r="Q220" s="14" t="s">
        <v>17</v>
      </c>
      <c r="R220" s="157">
        <f>L58</f>
        <v>0</v>
      </c>
      <c r="S220" s="158"/>
      <c r="T220" s="159"/>
      <c r="U220" s="10"/>
      <c r="AL220" s="1"/>
      <c r="AM220" s="1"/>
      <c r="AN220" s="1"/>
      <c r="AO220" s="1"/>
      <c r="AP220" s="1"/>
      <c r="AQ220" s="1"/>
    </row>
    <row r="221" spans="1:43" s="6" customFormat="1" ht="20.100000000000001" hidden="1" customHeight="1">
      <c r="A221" s="85"/>
      <c r="D221" s="20"/>
      <c r="E221" s="6" t="str">
        <f>""&amp;C59&amp;"단 : "&amp;E59&amp;"공 x "&amp;J59&amp;"m "</f>
        <v xml:space="preserve">2단 : 공 x 0m </v>
      </c>
      <c r="Q221" s="14" t="s">
        <v>17</v>
      </c>
      <c r="R221" s="157">
        <f>L59</f>
        <v>0</v>
      </c>
      <c r="S221" s="158"/>
      <c r="T221" s="159"/>
      <c r="U221" s="10"/>
      <c r="AL221" s="1"/>
      <c r="AM221" s="1"/>
      <c r="AN221" s="1"/>
      <c r="AO221" s="1"/>
      <c r="AP221" s="1"/>
      <c r="AQ221" s="1"/>
    </row>
    <row r="222" spans="1:43" s="6" customFormat="1" ht="20.100000000000001" hidden="1" customHeight="1">
      <c r="A222" s="85"/>
      <c r="D222" s="20"/>
      <c r="E222" s="6" t="str">
        <f>""&amp;C60&amp;"단 : "&amp;E60&amp;"공 x "&amp;J60&amp;"m "</f>
        <v xml:space="preserve">3단 : 공 x 0m </v>
      </c>
      <c r="Q222" s="14" t="s">
        <v>17</v>
      </c>
      <c r="R222" s="157">
        <f>L60</f>
        <v>0</v>
      </c>
      <c r="S222" s="158"/>
      <c r="T222" s="159"/>
      <c r="U222" s="10"/>
      <c r="AL222" s="1"/>
      <c r="AM222" s="1"/>
      <c r="AN222" s="1"/>
      <c r="AO222" s="1"/>
      <c r="AP222" s="1"/>
      <c r="AQ222" s="1"/>
    </row>
    <row r="223" spans="1:43" s="6" customFormat="1" ht="20.100000000000001" hidden="1" customHeight="1">
      <c r="A223" s="85"/>
      <c r="D223" s="20"/>
      <c r="E223" s="6" t="str">
        <f>E142</f>
        <v>4+946</v>
      </c>
      <c r="Q223" s="14"/>
      <c r="R223" s="99"/>
      <c r="S223" s="93"/>
      <c r="T223" s="94"/>
      <c r="U223" s="10"/>
      <c r="AL223" s="1"/>
      <c r="AM223" s="1"/>
      <c r="AN223" s="1"/>
      <c r="AO223" s="1"/>
      <c r="AP223" s="1"/>
      <c r="AQ223" s="1"/>
    </row>
    <row r="224" spans="1:43" s="6" customFormat="1" ht="20.100000000000001" hidden="1" customHeight="1">
      <c r="A224" s="85"/>
      <c r="D224" s="20"/>
      <c r="E224" s="6" t="str">
        <f>""&amp;C61&amp;"단 : "&amp;E61&amp;"공 x "&amp;J61&amp;"m "</f>
        <v xml:space="preserve">1단 : 공 x 0m </v>
      </c>
      <c r="Q224" s="14" t="s">
        <v>17</v>
      </c>
      <c r="R224" s="157">
        <f>L61</f>
        <v>0</v>
      </c>
      <c r="S224" s="158"/>
      <c r="T224" s="159"/>
      <c r="U224" s="10"/>
      <c r="AL224" s="1"/>
      <c r="AM224" s="1"/>
      <c r="AN224" s="1"/>
      <c r="AO224" s="1"/>
      <c r="AP224" s="1"/>
      <c r="AQ224" s="1"/>
    </row>
    <row r="225" spans="1:43" s="6" customFormat="1" ht="20.100000000000001" hidden="1" customHeight="1">
      <c r="A225" s="85"/>
      <c r="D225" s="20"/>
      <c r="E225" s="6" t="str">
        <f>""&amp;C62&amp;"단 : "&amp;E62&amp;"공 x "&amp;J62&amp;"m "</f>
        <v xml:space="preserve">2단 : 공 x 0.81m </v>
      </c>
      <c r="Q225" s="14" t="s">
        <v>17</v>
      </c>
      <c r="R225" s="157">
        <f>L62</f>
        <v>0</v>
      </c>
      <c r="S225" s="158"/>
      <c r="T225" s="159"/>
      <c r="U225" s="10"/>
      <c r="AL225" s="1"/>
      <c r="AM225" s="1"/>
      <c r="AN225" s="1"/>
      <c r="AO225" s="1"/>
      <c r="AP225" s="1"/>
      <c r="AQ225" s="1"/>
    </row>
    <row r="226" spans="1:43" s="6" customFormat="1" ht="20.100000000000001" hidden="1" customHeight="1">
      <c r="A226" s="85"/>
      <c r="D226" s="20"/>
      <c r="E226" s="6" t="str">
        <f>E145</f>
        <v>4+966</v>
      </c>
      <c r="Q226" s="14"/>
      <c r="R226" s="99"/>
      <c r="S226" s="93"/>
      <c r="T226" s="94"/>
      <c r="U226" s="10"/>
      <c r="AL226" s="1"/>
      <c r="AM226" s="1"/>
      <c r="AN226" s="1"/>
      <c r="AO226" s="1"/>
      <c r="AP226" s="1"/>
      <c r="AQ226" s="1"/>
    </row>
    <row r="227" spans="1:43" s="6" customFormat="1" ht="20.100000000000001" hidden="1" customHeight="1">
      <c r="A227" s="85"/>
      <c r="D227" s="20"/>
      <c r="E227" s="6" t="str">
        <f>""&amp;C63&amp;"단 : "&amp;E63&amp;"공 x "&amp;J63&amp;"m "</f>
        <v xml:space="preserve">1단 : 공 x 1.91m </v>
      </c>
      <c r="Q227" s="14" t="s">
        <v>17</v>
      </c>
      <c r="R227" s="157">
        <f>L63</f>
        <v>0</v>
      </c>
      <c r="S227" s="158"/>
      <c r="T227" s="159"/>
      <c r="U227" s="10"/>
      <c r="AL227" s="1"/>
      <c r="AM227" s="1"/>
      <c r="AN227" s="1"/>
      <c r="AO227" s="1"/>
      <c r="AP227" s="1"/>
      <c r="AQ227" s="1"/>
    </row>
    <row r="228" spans="1:43" s="6" customFormat="1" ht="20.100000000000001" hidden="1" customHeight="1">
      <c r="A228" s="85"/>
      <c r="D228" s="20"/>
      <c r="E228" s="6" t="str">
        <f>""&amp;C64&amp;"단 : "&amp;E64&amp;"공 x "&amp;J64&amp;"m "</f>
        <v xml:space="preserve">2단 : 공 x 1.4m </v>
      </c>
      <c r="Q228" s="14" t="s">
        <v>17</v>
      </c>
      <c r="R228" s="190">
        <f>L64</f>
        <v>0</v>
      </c>
      <c r="S228" s="158"/>
      <c r="T228" s="159"/>
      <c r="U228" s="10"/>
      <c r="AL228" s="1"/>
      <c r="AM228" s="1"/>
      <c r="AN228" s="1"/>
      <c r="AO228" s="1"/>
      <c r="AP228" s="1"/>
      <c r="AQ228" s="1"/>
    </row>
    <row r="229" spans="1:43" s="6" customFormat="1" ht="20.100000000000001" hidden="1" customHeight="1">
      <c r="A229" s="85"/>
      <c r="D229" s="20"/>
      <c r="E229" s="6" t="s">
        <v>24</v>
      </c>
      <c r="Q229" s="14" t="s">
        <v>19</v>
      </c>
      <c r="R229" s="157">
        <f>SUM(R152:T228)</f>
        <v>0</v>
      </c>
      <c r="S229" s="158"/>
      <c r="T229" s="159"/>
      <c r="U229" s="10" t="s">
        <v>20</v>
      </c>
      <c r="AL229" s="1"/>
      <c r="AM229" s="1"/>
      <c r="AN229" s="1"/>
      <c r="AO229" s="1"/>
      <c r="AP229" s="1"/>
      <c r="AQ229" s="1"/>
    </row>
    <row r="230" spans="1:43" s="6" customFormat="1" ht="20.100000000000001" customHeight="1">
      <c r="A230" s="85"/>
      <c r="D230" s="20"/>
      <c r="R230" s="85"/>
      <c r="T230" s="10"/>
      <c r="U230" s="10"/>
      <c r="AL230" s="1"/>
      <c r="AM230" s="1"/>
      <c r="AN230" s="1"/>
      <c r="AO230" s="1"/>
      <c r="AP230" s="1"/>
      <c r="AQ230" s="1"/>
    </row>
    <row r="231" spans="1:43" s="6" customFormat="1" ht="20.100000000000001" customHeight="1">
      <c r="A231" s="8"/>
      <c r="D231" s="20"/>
      <c r="E231" s="6" t="s">
        <v>25</v>
      </c>
      <c r="R231" s="8"/>
      <c r="T231" s="10"/>
      <c r="U231" s="10"/>
      <c r="AL231" s="1"/>
      <c r="AM231" s="1"/>
      <c r="AN231" s="1"/>
      <c r="AO231" s="1"/>
      <c r="AP231" s="1"/>
      <c r="AQ231" s="1"/>
    </row>
    <row r="232" spans="1:43" s="6" customFormat="1" ht="20.100000000000001" customHeight="1">
      <c r="A232" s="8"/>
      <c r="D232" s="20"/>
      <c r="E232" s="6" t="str">
        <f>E151</f>
        <v>정수지</v>
      </c>
      <c r="R232" s="8"/>
      <c r="T232" s="10"/>
      <c r="U232" s="10"/>
      <c r="AL232" s="1"/>
      <c r="AM232" s="1"/>
      <c r="AN232" s="1"/>
      <c r="AO232" s="1"/>
      <c r="AP232" s="1"/>
      <c r="AQ232" s="1"/>
    </row>
    <row r="233" spans="1:43" s="6" customFormat="1" ht="20.100000000000001" customHeight="1">
      <c r="A233" s="8"/>
      <c r="D233" s="20"/>
      <c r="E233" s="6" t="str">
        <f>""&amp;C2&amp;"단 : "&amp;E2&amp;"공 x "&amp;N2&amp;"m "</f>
        <v xml:space="preserve">1단 : 3공 x 6m </v>
      </c>
      <c r="Q233" s="14" t="s">
        <v>19</v>
      </c>
      <c r="R233" s="190">
        <f>P2</f>
        <v>18</v>
      </c>
      <c r="S233" s="158"/>
      <c r="T233" s="159"/>
      <c r="U233" s="10" t="s">
        <v>20</v>
      </c>
      <c r="AL233" s="1"/>
      <c r="AM233" s="1"/>
      <c r="AN233" s="1"/>
      <c r="AO233" s="1"/>
      <c r="AP233" s="1"/>
      <c r="AQ233" s="1"/>
    </row>
    <row r="234" spans="1:43" s="6" customFormat="1" ht="20.100000000000001" customHeight="1">
      <c r="A234" s="8"/>
      <c r="D234" s="20"/>
      <c r="E234" s="6" t="str">
        <f>""&amp;C3&amp;"단 : "&amp;E3&amp;"공 x "&amp;N3&amp;"m "</f>
        <v xml:space="preserve">2단 : 4공 x 7m </v>
      </c>
      <c r="Q234" s="14" t="s">
        <v>17</v>
      </c>
      <c r="R234" s="190">
        <f>P3</f>
        <v>28</v>
      </c>
      <c r="S234" s="158"/>
      <c r="T234" s="159"/>
      <c r="U234" s="10" t="s">
        <v>18</v>
      </c>
      <c r="AL234" s="1"/>
      <c r="AM234" s="1"/>
      <c r="AN234" s="1"/>
      <c r="AO234" s="1"/>
      <c r="AP234" s="1"/>
      <c r="AQ234" s="1"/>
    </row>
    <row r="235" spans="1:43" s="6" customFormat="1" ht="20.100000000000001" hidden="1" customHeight="1">
      <c r="A235" s="85"/>
      <c r="D235" s="20"/>
      <c r="E235" s="6" t="str">
        <f>E154</f>
        <v>저수조</v>
      </c>
      <c r="Q235" s="14"/>
      <c r="R235" s="99"/>
      <c r="S235" s="93"/>
      <c r="T235" s="94"/>
      <c r="U235" s="10"/>
      <c r="AL235" s="1"/>
      <c r="AM235" s="1"/>
      <c r="AN235" s="1"/>
      <c r="AO235" s="1"/>
      <c r="AP235" s="1"/>
      <c r="AQ235" s="1"/>
    </row>
    <row r="236" spans="1:43" s="6" customFormat="1" ht="20.100000000000001" hidden="1" customHeight="1">
      <c r="A236" s="85"/>
      <c r="D236" s="20"/>
      <c r="E236" s="6" t="str">
        <f>""&amp;C4&amp;"단 : "&amp;E4&amp;"공 x "&amp;N4&amp;"m "</f>
        <v xml:space="preserve">1단 : 2공 x 0m </v>
      </c>
      <c r="Q236" s="14" t="s">
        <v>17</v>
      </c>
      <c r="R236" s="157">
        <f>P4</f>
        <v>0</v>
      </c>
      <c r="S236" s="158"/>
      <c r="T236" s="159"/>
      <c r="U236" s="10" t="s">
        <v>18</v>
      </c>
      <c r="AL236" s="1"/>
      <c r="AM236" s="1"/>
      <c r="AN236" s="1"/>
      <c r="AO236" s="1"/>
      <c r="AP236" s="1"/>
      <c r="AQ236" s="1"/>
    </row>
    <row r="237" spans="1:43" s="6" customFormat="1" ht="20.100000000000001" hidden="1" customHeight="1">
      <c r="A237" s="85"/>
      <c r="D237" s="20"/>
      <c r="E237" s="6" t="str">
        <f>""&amp;C5&amp;"단 : "&amp;E5&amp;"공 x "&amp;N5&amp;"m "</f>
        <v xml:space="preserve">2단 : 2공 x 0m </v>
      </c>
      <c r="Q237" s="14" t="s">
        <v>17</v>
      </c>
      <c r="R237" s="157">
        <f>P5</f>
        <v>0</v>
      </c>
      <c r="S237" s="158"/>
      <c r="T237" s="159"/>
      <c r="U237" s="10" t="s">
        <v>18</v>
      </c>
      <c r="AL237" s="1"/>
      <c r="AM237" s="1"/>
      <c r="AN237" s="1"/>
      <c r="AO237" s="1"/>
      <c r="AP237" s="1"/>
      <c r="AQ237" s="1"/>
    </row>
    <row r="238" spans="1:43" s="6" customFormat="1" ht="20.100000000000001" hidden="1" customHeight="1">
      <c r="A238" s="85"/>
      <c r="D238" s="20"/>
      <c r="E238" s="6" t="str">
        <f>""&amp;C6&amp;"단 : "&amp;E6&amp;"공 x "&amp;N6&amp;"m "</f>
        <v xml:space="preserve">3단 : 공 x 3.39m </v>
      </c>
      <c r="Q238" s="14" t="s">
        <v>17</v>
      </c>
      <c r="R238" s="157">
        <f t="shared" ref="R238" si="81">P6</f>
        <v>0</v>
      </c>
      <c r="S238" s="158"/>
      <c r="T238" s="159"/>
      <c r="U238" s="10" t="s">
        <v>18</v>
      </c>
      <c r="AL238" s="1"/>
      <c r="AM238" s="1"/>
      <c r="AN238" s="1"/>
      <c r="AO238" s="1"/>
      <c r="AP238" s="1"/>
      <c r="AQ238" s="1"/>
    </row>
    <row r="239" spans="1:43" s="6" customFormat="1" ht="20.100000000000001" hidden="1" customHeight="1">
      <c r="A239" s="85"/>
      <c r="D239" s="20"/>
      <c r="E239" s="6" t="str">
        <f>E158</f>
        <v>4+706</v>
      </c>
      <c r="Q239" s="14"/>
      <c r="R239" s="99"/>
      <c r="S239" s="93"/>
      <c r="T239" s="94"/>
      <c r="U239" s="10"/>
      <c r="AL239" s="1"/>
      <c r="AM239" s="1"/>
      <c r="AN239" s="1"/>
      <c r="AO239" s="1"/>
      <c r="AP239" s="1"/>
      <c r="AQ239" s="1"/>
    </row>
    <row r="240" spans="1:43" s="6" customFormat="1" ht="20.100000000000001" hidden="1" customHeight="1">
      <c r="A240" s="85"/>
      <c r="D240" s="20"/>
      <c r="E240" s="6" t="str">
        <f t="shared" ref="E240:E245" si="82">""&amp;C7&amp;"단 : "&amp;E7&amp;"공 x "&amp;N7&amp;"m "</f>
        <v xml:space="preserve">1단 : 공 x 0m </v>
      </c>
      <c r="Q240" s="14" t="s">
        <v>17</v>
      </c>
      <c r="R240" s="157">
        <f t="shared" ref="R240:R245" si="83">P7</f>
        <v>0</v>
      </c>
      <c r="S240" s="158"/>
      <c r="T240" s="159"/>
      <c r="U240" s="10" t="s">
        <v>18</v>
      </c>
      <c r="AL240" s="1"/>
      <c r="AM240" s="1"/>
      <c r="AN240" s="1"/>
      <c r="AO240" s="1"/>
      <c r="AP240" s="1"/>
      <c r="AQ240" s="1"/>
    </row>
    <row r="241" spans="1:43" s="6" customFormat="1" ht="20.100000000000001" hidden="1" customHeight="1">
      <c r="A241" s="85"/>
      <c r="D241" s="20"/>
      <c r="E241" s="6" t="str">
        <f t="shared" si="82"/>
        <v xml:space="preserve">2단 : 공 x 0m </v>
      </c>
      <c r="Q241" s="14" t="s">
        <v>17</v>
      </c>
      <c r="R241" s="157">
        <f t="shared" si="83"/>
        <v>0</v>
      </c>
      <c r="S241" s="158"/>
      <c r="T241" s="159"/>
      <c r="U241" s="10" t="s">
        <v>18</v>
      </c>
      <c r="AL241" s="1"/>
      <c r="AM241" s="1"/>
      <c r="AN241" s="1"/>
      <c r="AO241" s="1"/>
      <c r="AP241" s="1"/>
      <c r="AQ241" s="1"/>
    </row>
    <row r="242" spans="1:43" s="6" customFormat="1" ht="20.100000000000001" hidden="1" customHeight="1">
      <c r="A242" s="85"/>
      <c r="D242" s="20"/>
      <c r="E242" s="6" t="str">
        <f t="shared" si="82"/>
        <v xml:space="preserve">3단 : 공 x 0m </v>
      </c>
      <c r="Q242" s="14" t="s">
        <v>17</v>
      </c>
      <c r="R242" s="190">
        <f t="shared" si="83"/>
        <v>0</v>
      </c>
      <c r="S242" s="158"/>
      <c r="T242" s="159"/>
      <c r="U242" s="10" t="s">
        <v>18</v>
      </c>
      <c r="AL242" s="1"/>
      <c r="AM242" s="1"/>
      <c r="AN242" s="1"/>
      <c r="AO242" s="1"/>
      <c r="AP242" s="1"/>
      <c r="AQ242" s="1"/>
    </row>
    <row r="243" spans="1:43" s="6" customFormat="1" ht="20.100000000000001" hidden="1" customHeight="1">
      <c r="A243" s="85"/>
      <c r="D243" s="20"/>
      <c r="E243" s="6" t="str">
        <f t="shared" si="82"/>
        <v xml:space="preserve">4단 : 공 x 0m </v>
      </c>
      <c r="Q243" s="14" t="s">
        <v>17</v>
      </c>
      <c r="R243" s="190">
        <f t="shared" si="83"/>
        <v>0</v>
      </c>
      <c r="S243" s="158"/>
      <c r="T243" s="159"/>
      <c r="U243" s="10" t="s">
        <v>18</v>
      </c>
      <c r="AL243" s="1"/>
      <c r="AM243" s="1"/>
      <c r="AN243" s="1"/>
      <c r="AO243" s="1"/>
      <c r="AP243" s="1"/>
      <c r="AQ243" s="1"/>
    </row>
    <row r="244" spans="1:43" s="6" customFormat="1" ht="20.100000000000001" hidden="1" customHeight="1">
      <c r="A244" s="85"/>
      <c r="D244" s="20"/>
      <c r="E244" s="6" t="str">
        <f t="shared" si="82"/>
        <v xml:space="preserve">5단 : 공 x 0.16m </v>
      </c>
      <c r="Q244" s="14" t="s">
        <v>17</v>
      </c>
      <c r="R244" s="190">
        <f t="shared" si="83"/>
        <v>0</v>
      </c>
      <c r="S244" s="158"/>
      <c r="T244" s="159"/>
      <c r="U244" s="10" t="s">
        <v>18</v>
      </c>
      <c r="AL244" s="1"/>
      <c r="AM244" s="1"/>
      <c r="AN244" s="1"/>
      <c r="AO244" s="1"/>
      <c r="AP244" s="1"/>
      <c r="AQ244" s="1"/>
    </row>
    <row r="245" spans="1:43" s="6" customFormat="1" ht="20.100000000000001" hidden="1" customHeight="1">
      <c r="A245" s="85"/>
      <c r="D245" s="20"/>
      <c r="E245" s="6" t="str">
        <f t="shared" si="82"/>
        <v xml:space="preserve">6단 : 공 x 1.95m </v>
      </c>
      <c r="Q245" s="14" t="s">
        <v>17</v>
      </c>
      <c r="R245" s="190">
        <f t="shared" si="83"/>
        <v>0</v>
      </c>
      <c r="S245" s="158"/>
      <c r="T245" s="159"/>
      <c r="U245" s="10" t="s">
        <v>18</v>
      </c>
      <c r="AL245" s="1"/>
      <c r="AM245" s="1"/>
      <c r="AN245" s="1"/>
      <c r="AO245" s="1"/>
      <c r="AP245" s="1"/>
      <c r="AQ245" s="1"/>
    </row>
    <row r="246" spans="1:43" s="6" customFormat="1" ht="20.100000000000001" hidden="1" customHeight="1">
      <c r="A246" s="85"/>
      <c r="D246" s="20"/>
      <c r="E246" s="6" t="str">
        <f>E165</f>
        <v>4+722</v>
      </c>
      <c r="Q246" s="14"/>
      <c r="R246" s="99"/>
      <c r="S246" s="93"/>
      <c r="T246" s="94"/>
      <c r="U246" s="10"/>
      <c r="AL246" s="1"/>
      <c r="AM246" s="1"/>
      <c r="AN246" s="1"/>
      <c r="AO246" s="1"/>
      <c r="AP246" s="1"/>
      <c r="AQ246" s="1"/>
    </row>
    <row r="247" spans="1:43" s="6" customFormat="1" ht="20.100000000000001" hidden="1" customHeight="1">
      <c r="A247" s="85"/>
      <c r="D247" s="20"/>
      <c r="E247" s="6" t="str">
        <f>""&amp;C13&amp;"단 : "&amp;E13&amp;"공 x "&amp;N13&amp;"m "</f>
        <v xml:space="preserve">1단 : 공 x 0m </v>
      </c>
      <c r="Q247" s="14" t="s">
        <v>17</v>
      </c>
      <c r="R247" s="190">
        <f>P13</f>
        <v>0</v>
      </c>
      <c r="S247" s="158"/>
      <c r="T247" s="159"/>
      <c r="U247" s="10" t="s">
        <v>18</v>
      </c>
      <c r="AL247" s="1"/>
      <c r="AM247" s="1"/>
      <c r="AN247" s="1"/>
      <c r="AO247" s="1"/>
      <c r="AP247" s="1"/>
      <c r="AQ247" s="1"/>
    </row>
    <row r="248" spans="1:43" s="6" customFormat="1" ht="20.100000000000001" hidden="1" customHeight="1">
      <c r="A248" s="85"/>
      <c r="D248" s="20"/>
      <c r="E248" s="6" t="str">
        <f>""&amp;C14&amp;"단 : "&amp;E14&amp;"공 x "&amp;N14&amp;"m "</f>
        <v xml:space="preserve">2단 : 공 x 0m </v>
      </c>
      <c r="Q248" s="14" t="s">
        <v>17</v>
      </c>
      <c r="R248" s="190">
        <f>P14</f>
        <v>0</v>
      </c>
      <c r="S248" s="158"/>
      <c r="T248" s="159"/>
      <c r="U248" s="10" t="s">
        <v>18</v>
      </c>
      <c r="AL248" s="1"/>
      <c r="AM248" s="1"/>
      <c r="AN248" s="1"/>
      <c r="AO248" s="1"/>
      <c r="AP248" s="1"/>
      <c r="AQ248" s="1"/>
    </row>
    <row r="249" spans="1:43" s="6" customFormat="1" ht="20.100000000000001" hidden="1" customHeight="1">
      <c r="A249" s="85"/>
      <c r="D249" s="20"/>
      <c r="E249" s="6" t="str">
        <f>""&amp;C15&amp;"단 : "&amp;E15&amp;"공 x "&amp;N15&amp;"m "</f>
        <v xml:space="preserve">3단 : 공 x 0m </v>
      </c>
      <c r="Q249" s="14" t="s">
        <v>17</v>
      </c>
      <c r="R249" s="190">
        <f>P15</f>
        <v>0</v>
      </c>
      <c r="S249" s="158"/>
      <c r="T249" s="159"/>
      <c r="U249" s="10" t="s">
        <v>18</v>
      </c>
      <c r="AL249" s="1"/>
      <c r="AM249" s="1"/>
      <c r="AN249" s="1"/>
      <c r="AO249" s="1"/>
      <c r="AP249" s="1"/>
      <c r="AQ249" s="1"/>
    </row>
    <row r="250" spans="1:43" s="6" customFormat="1" ht="20.100000000000001" hidden="1" customHeight="1">
      <c r="A250" s="85"/>
      <c r="D250" s="20"/>
      <c r="E250" s="6" t="str">
        <f>""&amp;C16&amp;"단 : "&amp;E16&amp;"공 x "&amp;N16&amp;"m "</f>
        <v xml:space="preserve">4단 : 공 x 0m </v>
      </c>
      <c r="Q250" s="14" t="s">
        <v>17</v>
      </c>
      <c r="R250" s="190">
        <f>P16</f>
        <v>0</v>
      </c>
      <c r="S250" s="158"/>
      <c r="T250" s="159"/>
      <c r="U250" s="10" t="s">
        <v>18</v>
      </c>
      <c r="AL250" s="1"/>
      <c r="AM250" s="1"/>
      <c r="AN250" s="1"/>
      <c r="AO250" s="1"/>
      <c r="AP250" s="1"/>
      <c r="AQ250" s="1"/>
    </row>
    <row r="251" spans="1:43" s="6" customFormat="1" ht="20.100000000000001" hidden="1" customHeight="1">
      <c r="A251" s="85"/>
      <c r="D251" s="20"/>
      <c r="E251" s="6" t="str">
        <f>E170</f>
        <v>4+740, 4+777.631</v>
      </c>
      <c r="Q251" s="14"/>
      <c r="R251" s="99"/>
      <c r="S251" s="93"/>
      <c r="T251" s="94"/>
      <c r="U251" s="10"/>
      <c r="AL251" s="1"/>
      <c r="AM251" s="1"/>
      <c r="AN251" s="1"/>
      <c r="AO251" s="1"/>
      <c r="AP251" s="1"/>
      <c r="AQ251" s="1"/>
    </row>
    <row r="252" spans="1:43" s="6" customFormat="1" ht="20.100000000000001" hidden="1" customHeight="1">
      <c r="A252" s="85"/>
      <c r="D252" s="20"/>
      <c r="E252" s="6" t="str">
        <f>""&amp;C17&amp;"단 : "&amp;E17&amp;"공 x "&amp;N17&amp;"m "</f>
        <v xml:space="preserve">1단 : 공 x 0m </v>
      </c>
      <c r="Q252" s="14" t="s">
        <v>17</v>
      </c>
      <c r="R252" s="190">
        <f>P17</f>
        <v>0</v>
      </c>
      <c r="S252" s="158"/>
      <c r="T252" s="159"/>
      <c r="U252" s="10" t="s">
        <v>18</v>
      </c>
      <c r="AL252" s="1"/>
      <c r="AM252" s="1"/>
      <c r="AN252" s="1"/>
      <c r="AO252" s="1"/>
      <c r="AP252" s="1"/>
      <c r="AQ252" s="1"/>
    </row>
    <row r="253" spans="1:43" s="6" customFormat="1" ht="20.100000000000001" hidden="1" customHeight="1">
      <c r="A253" s="85"/>
      <c r="D253" s="20"/>
      <c r="E253" s="6" t="str">
        <f>""&amp;C18&amp;"단 : "&amp;E18&amp;"공 x "&amp;N18&amp;"m "</f>
        <v xml:space="preserve">2단 : 공 x 0m </v>
      </c>
      <c r="Q253" s="14" t="s">
        <v>17</v>
      </c>
      <c r="R253" s="190">
        <f t="shared" ref="R253:R256" si="84">P18</f>
        <v>0</v>
      </c>
      <c r="S253" s="158"/>
      <c r="T253" s="159"/>
      <c r="U253" s="10" t="s">
        <v>18</v>
      </c>
      <c r="AL253" s="1"/>
      <c r="AM253" s="1"/>
      <c r="AN253" s="1"/>
      <c r="AO253" s="1"/>
      <c r="AP253" s="1"/>
      <c r="AQ253" s="1"/>
    </row>
    <row r="254" spans="1:43" s="6" customFormat="1" ht="20.100000000000001" hidden="1" customHeight="1">
      <c r="A254" s="85"/>
      <c r="D254" s="20"/>
      <c r="E254" s="6" t="str">
        <f>""&amp;C19&amp;"단 : "&amp;E19&amp;"공 x "&amp;N19&amp;"m "</f>
        <v xml:space="preserve">3단 : 공 x 0m </v>
      </c>
      <c r="Q254" s="14" t="s">
        <v>17</v>
      </c>
      <c r="R254" s="190">
        <f t="shared" si="84"/>
        <v>0</v>
      </c>
      <c r="S254" s="158"/>
      <c r="T254" s="159"/>
      <c r="U254" s="10" t="s">
        <v>18</v>
      </c>
      <c r="AL254" s="1"/>
      <c r="AM254" s="1"/>
      <c r="AN254" s="1"/>
      <c r="AO254" s="1"/>
      <c r="AP254" s="1"/>
      <c r="AQ254" s="1"/>
    </row>
    <row r="255" spans="1:43" s="6" customFormat="1" ht="20.100000000000001" hidden="1" customHeight="1">
      <c r="A255" s="85"/>
      <c r="D255" s="20"/>
      <c r="E255" s="6" t="str">
        <f>""&amp;C20&amp;"단 : "&amp;E20&amp;"공 x "&amp;N20&amp;"m "</f>
        <v xml:space="preserve">4단 : 공 x 0m </v>
      </c>
      <c r="Q255" s="14" t="s">
        <v>17</v>
      </c>
      <c r="R255" s="190">
        <f t="shared" si="84"/>
        <v>0</v>
      </c>
      <c r="S255" s="158"/>
      <c r="T255" s="159"/>
      <c r="U255" s="10" t="s">
        <v>18</v>
      </c>
      <c r="AL255" s="1"/>
      <c r="AM255" s="1"/>
      <c r="AN255" s="1"/>
      <c r="AO255" s="1"/>
      <c r="AP255" s="1"/>
      <c r="AQ255" s="1"/>
    </row>
    <row r="256" spans="1:43" s="6" customFormat="1" ht="20.100000000000001" hidden="1" customHeight="1">
      <c r="A256" s="85"/>
      <c r="D256" s="20"/>
      <c r="E256" s="6" t="str">
        <f>""&amp;C21&amp;"단 : "&amp;E21&amp;"공 x "&amp;N21&amp;"m "</f>
        <v xml:space="preserve">5단 : 공 x 0m </v>
      </c>
      <c r="Q256" s="14" t="s">
        <v>17</v>
      </c>
      <c r="R256" s="190">
        <f t="shared" si="84"/>
        <v>0</v>
      </c>
      <c r="S256" s="158"/>
      <c r="T256" s="159"/>
      <c r="U256" s="10" t="s">
        <v>18</v>
      </c>
      <c r="AL256" s="1"/>
      <c r="AM256" s="1"/>
      <c r="AN256" s="1"/>
      <c r="AO256" s="1"/>
      <c r="AP256" s="1"/>
      <c r="AQ256" s="1"/>
    </row>
    <row r="257" spans="1:43" s="6" customFormat="1" ht="20.100000000000001" hidden="1" customHeight="1">
      <c r="A257" s="85"/>
      <c r="D257" s="20"/>
      <c r="E257" s="6" t="str">
        <f>E176</f>
        <v>4+800</v>
      </c>
      <c r="Q257" s="14"/>
      <c r="R257" s="99"/>
      <c r="S257" s="93"/>
      <c r="T257" s="94"/>
      <c r="U257" s="10"/>
      <c r="AL257" s="1"/>
      <c r="AM257" s="1"/>
      <c r="AN257" s="1"/>
      <c r="AO257" s="1"/>
      <c r="AP257" s="1"/>
      <c r="AQ257" s="1"/>
    </row>
    <row r="258" spans="1:43" s="6" customFormat="1" ht="20.100000000000001" hidden="1" customHeight="1">
      <c r="A258" s="85"/>
      <c r="D258" s="20"/>
      <c r="E258" s="6" t="str">
        <f t="shared" ref="E258:E264" si="85">""&amp;C22&amp;"단 : "&amp;E22&amp;"공 x "&amp;N22&amp;"m "</f>
        <v xml:space="preserve">1단 : 공 x 0m </v>
      </c>
      <c r="Q258" s="14" t="s">
        <v>17</v>
      </c>
      <c r="R258" s="190">
        <f>P22</f>
        <v>0</v>
      </c>
      <c r="S258" s="158"/>
      <c r="T258" s="159"/>
      <c r="U258" s="10" t="s">
        <v>18</v>
      </c>
      <c r="AL258" s="1"/>
      <c r="AM258" s="1"/>
      <c r="AN258" s="1"/>
      <c r="AO258" s="1"/>
      <c r="AP258" s="1"/>
      <c r="AQ258" s="1"/>
    </row>
    <row r="259" spans="1:43" s="6" customFormat="1" ht="20.100000000000001" hidden="1" customHeight="1">
      <c r="A259" s="85"/>
      <c r="D259" s="20"/>
      <c r="E259" s="6" t="str">
        <f t="shared" si="85"/>
        <v xml:space="preserve">2단 : 공 x 0m </v>
      </c>
      <c r="Q259" s="14" t="s">
        <v>17</v>
      </c>
      <c r="R259" s="157">
        <f>P23</f>
        <v>0</v>
      </c>
      <c r="S259" s="158"/>
      <c r="T259" s="159"/>
      <c r="U259" s="10" t="s">
        <v>18</v>
      </c>
      <c r="AL259" s="1"/>
      <c r="AM259" s="1"/>
      <c r="AN259" s="1"/>
      <c r="AO259" s="1"/>
      <c r="AP259" s="1"/>
      <c r="AQ259" s="1"/>
    </row>
    <row r="260" spans="1:43" s="6" customFormat="1" ht="20.100000000000001" hidden="1" customHeight="1">
      <c r="A260" s="85"/>
      <c r="D260" s="20"/>
      <c r="E260" s="6" t="str">
        <f t="shared" si="85"/>
        <v xml:space="preserve">3단 : 공 x 0m </v>
      </c>
      <c r="Q260" s="14" t="s">
        <v>17</v>
      </c>
      <c r="R260" s="157">
        <f t="shared" ref="R260:R264" si="86">P24</f>
        <v>0</v>
      </c>
      <c r="S260" s="158"/>
      <c r="T260" s="159"/>
      <c r="U260" s="10" t="s">
        <v>18</v>
      </c>
      <c r="AL260" s="1"/>
      <c r="AM260" s="1"/>
      <c r="AN260" s="1"/>
      <c r="AO260" s="1"/>
      <c r="AP260" s="1"/>
      <c r="AQ260" s="1"/>
    </row>
    <row r="261" spans="1:43" s="6" customFormat="1" ht="20.100000000000001" hidden="1" customHeight="1">
      <c r="A261" s="85"/>
      <c r="D261" s="20"/>
      <c r="E261" s="6" t="str">
        <f t="shared" si="85"/>
        <v xml:space="preserve">4단 : 공 x 0m </v>
      </c>
      <c r="Q261" s="14" t="s">
        <v>17</v>
      </c>
      <c r="R261" s="157">
        <f t="shared" si="86"/>
        <v>0</v>
      </c>
      <c r="S261" s="158"/>
      <c r="T261" s="159"/>
      <c r="U261" s="10" t="s">
        <v>18</v>
      </c>
      <c r="AL261" s="1"/>
      <c r="AM261" s="1"/>
      <c r="AN261" s="1"/>
      <c r="AO261" s="1"/>
      <c r="AP261" s="1"/>
      <c r="AQ261" s="1"/>
    </row>
    <row r="262" spans="1:43" s="6" customFormat="1" ht="20.100000000000001" hidden="1" customHeight="1">
      <c r="A262" s="85"/>
      <c r="D262" s="20"/>
      <c r="E262" s="6" t="str">
        <f t="shared" si="85"/>
        <v xml:space="preserve">5단 : 공 x 0m </v>
      </c>
      <c r="Q262" s="14" t="s">
        <v>17</v>
      </c>
      <c r="R262" s="157">
        <f t="shared" si="86"/>
        <v>0</v>
      </c>
      <c r="S262" s="158"/>
      <c r="T262" s="159"/>
      <c r="U262" s="10" t="s">
        <v>18</v>
      </c>
      <c r="AL262" s="1"/>
      <c r="AM262" s="1"/>
      <c r="AN262" s="1"/>
      <c r="AO262" s="1"/>
      <c r="AP262" s="1"/>
      <c r="AQ262" s="1"/>
    </row>
    <row r="263" spans="1:43" s="6" customFormat="1" ht="20.100000000000001" hidden="1" customHeight="1">
      <c r="A263" s="21"/>
      <c r="B263" s="22"/>
      <c r="C263" s="22"/>
      <c r="D263" s="23"/>
      <c r="E263" s="22" t="str">
        <f t="shared" si="85"/>
        <v xml:space="preserve">6단 : 공 x 1.23m </v>
      </c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53" t="s">
        <v>17</v>
      </c>
      <c r="R263" s="196">
        <f t="shared" si="86"/>
        <v>0</v>
      </c>
      <c r="S263" s="197"/>
      <c r="T263" s="198"/>
      <c r="U263" s="25" t="s">
        <v>18</v>
      </c>
      <c r="AL263" s="1"/>
      <c r="AM263" s="1"/>
      <c r="AN263" s="1"/>
      <c r="AO263" s="1"/>
      <c r="AP263" s="1"/>
      <c r="AQ263" s="1"/>
    </row>
    <row r="264" spans="1:43" s="6" customFormat="1" ht="20.100000000000001" hidden="1" customHeight="1">
      <c r="A264" s="85"/>
      <c r="D264" s="20"/>
      <c r="E264" s="6" t="str">
        <f t="shared" si="85"/>
        <v xml:space="preserve">7단 : 공 x 4.72m </v>
      </c>
      <c r="Q264" s="14" t="s">
        <v>17</v>
      </c>
      <c r="R264" s="157">
        <f t="shared" si="86"/>
        <v>0</v>
      </c>
      <c r="S264" s="158"/>
      <c r="T264" s="159"/>
      <c r="U264" s="10" t="s">
        <v>18</v>
      </c>
      <c r="AL264" s="1"/>
      <c r="AM264" s="1"/>
      <c r="AN264" s="1"/>
      <c r="AO264" s="1"/>
      <c r="AP264" s="1"/>
      <c r="AQ264" s="1"/>
    </row>
    <row r="265" spans="1:43" s="6" customFormat="1" ht="20.100000000000001" hidden="1" customHeight="1">
      <c r="A265" s="85"/>
      <c r="D265" s="20"/>
      <c r="E265" s="6" t="str">
        <f>E184</f>
        <v>4+810.72</v>
      </c>
      <c r="Q265" s="14"/>
      <c r="R265" s="99"/>
      <c r="S265" s="93"/>
      <c r="T265" s="94"/>
      <c r="U265" s="10"/>
      <c r="AL265" s="1"/>
      <c r="AM265" s="1"/>
      <c r="AN265" s="1"/>
      <c r="AO265" s="1"/>
      <c r="AP265" s="1"/>
      <c r="AQ265" s="1"/>
    </row>
    <row r="266" spans="1:43" s="6" customFormat="1" ht="20.100000000000001" hidden="1" customHeight="1">
      <c r="A266" s="85"/>
      <c r="D266" s="20"/>
      <c r="E266" s="6" t="str">
        <f>""&amp;C29&amp;"단 : "&amp;E29&amp;"공 x "&amp;N29&amp;"m "</f>
        <v xml:space="preserve">1단 : 공 x 0m </v>
      </c>
      <c r="Q266" s="14" t="s">
        <v>17</v>
      </c>
      <c r="R266" s="157">
        <f>P29</f>
        <v>0</v>
      </c>
      <c r="S266" s="158"/>
      <c r="T266" s="159"/>
      <c r="U266" s="10" t="s">
        <v>18</v>
      </c>
      <c r="AL266" s="1"/>
      <c r="AM266" s="1"/>
      <c r="AN266" s="1"/>
      <c r="AO266" s="1"/>
      <c r="AP266" s="1"/>
      <c r="AQ266" s="1"/>
    </row>
    <row r="267" spans="1:43" s="6" customFormat="1" ht="20.100000000000001" hidden="1" customHeight="1">
      <c r="A267" s="85"/>
      <c r="D267" s="20"/>
      <c r="E267" s="6" t="str">
        <f>""&amp;C30&amp;"단 : "&amp;E30&amp;"공 x "&amp;N30&amp;"m "</f>
        <v xml:space="preserve">2단 : 공 x 0m </v>
      </c>
      <c r="Q267" s="14" t="s">
        <v>17</v>
      </c>
      <c r="R267" s="190">
        <f>P30</f>
        <v>0</v>
      </c>
      <c r="S267" s="158"/>
      <c r="T267" s="159"/>
      <c r="U267" s="10" t="s">
        <v>18</v>
      </c>
      <c r="AL267" s="1"/>
      <c r="AM267" s="1"/>
      <c r="AN267" s="1"/>
      <c r="AO267" s="1"/>
      <c r="AP267" s="1"/>
      <c r="AQ267" s="1"/>
    </row>
    <row r="268" spans="1:43" s="6" customFormat="1" ht="20.100000000000001" hidden="1" customHeight="1">
      <c r="A268" s="85"/>
      <c r="D268" s="20"/>
      <c r="E268" s="6" t="str">
        <f>""&amp;C31&amp;"단 : "&amp;E31&amp;"공 x "&amp;N31&amp;"m "</f>
        <v xml:space="preserve">3단 : 공 x 0m </v>
      </c>
      <c r="Q268" s="14" t="s">
        <v>17</v>
      </c>
      <c r="R268" s="190">
        <f>P31</f>
        <v>0</v>
      </c>
      <c r="S268" s="158"/>
      <c r="T268" s="159"/>
      <c r="U268" s="10" t="s">
        <v>18</v>
      </c>
      <c r="AL268" s="1"/>
      <c r="AM268" s="1"/>
      <c r="AN268" s="1"/>
      <c r="AO268" s="1"/>
      <c r="AP268" s="1"/>
      <c r="AQ268" s="1"/>
    </row>
    <row r="269" spans="1:43" s="6" customFormat="1" ht="20.100000000000001" hidden="1" customHeight="1">
      <c r="A269" s="85"/>
      <c r="D269" s="20"/>
      <c r="E269" s="6" t="str">
        <f>""&amp;C32&amp;"단 : "&amp;E32&amp;"공 x "&amp;N32&amp;"m "</f>
        <v xml:space="preserve">4단 : 공 x 0m </v>
      </c>
      <c r="Q269" s="14" t="s">
        <v>17</v>
      </c>
      <c r="R269" s="157">
        <f t="shared" ref="R269:R270" si="87">P32</f>
        <v>0</v>
      </c>
      <c r="S269" s="158"/>
      <c r="T269" s="159"/>
      <c r="U269" s="10" t="s">
        <v>18</v>
      </c>
      <c r="AL269" s="1"/>
      <c r="AM269" s="1"/>
      <c r="AN269" s="1"/>
      <c r="AO269" s="1"/>
      <c r="AP269" s="1"/>
      <c r="AQ269" s="1"/>
    </row>
    <row r="270" spans="1:43" s="6" customFormat="1" ht="20.100000000000001" hidden="1" customHeight="1">
      <c r="A270" s="85"/>
      <c r="D270" s="20"/>
      <c r="E270" s="6" t="str">
        <f>""&amp;C33&amp;"단 : "&amp;E33&amp;"공 x "&amp;N33&amp;"m "</f>
        <v xml:space="preserve">5단 : 공 x 0m </v>
      </c>
      <c r="Q270" s="14" t="s">
        <v>17</v>
      </c>
      <c r="R270" s="157">
        <f t="shared" si="87"/>
        <v>0</v>
      </c>
      <c r="S270" s="158"/>
      <c r="T270" s="159"/>
      <c r="U270" s="10" t="s">
        <v>18</v>
      </c>
      <c r="AL270" s="1"/>
      <c r="AM270" s="1"/>
      <c r="AN270" s="1"/>
      <c r="AO270" s="1"/>
      <c r="AP270" s="1"/>
      <c r="AQ270" s="1"/>
    </row>
    <row r="271" spans="1:43" s="6" customFormat="1" ht="20.100000000000001" hidden="1" customHeight="1">
      <c r="A271" s="85"/>
      <c r="D271" s="20"/>
      <c r="E271" s="6" t="str">
        <f>E190</f>
        <v>4+831.75</v>
      </c>
      <c r="Q271" s="14"/>
      <c r="R271" s="99"/>
      <c r="S271" s="93"/>
      <c r="T271" s="94"/>
      <c r="U271" s="10"/>
      <c r="AL271" s="1"/>
      <c r="AM271" s="1"/>
      <c r="AN271" s="1"/>
      <c r="AO271" s="1"/>
      <c r="AP271" s="1"/>
      <c r="AQ271" s="1"/>
    </row>
    <row r="272" spans="1:43" s="6" customFormat="1" ht="20.100000000000001" hidden="1" customHeight="1">
      <c r="A272" s="85"/>
      <c r="D272" s="20"/>
      <c r="E272" s="6" t="str">
        <f>""&amp;C34&amp;"단 : "&amp;E34&amp;"공 x "&amp;N34&amp;"m "</f>
        <v xml:space="preserve">1단 : 공 x 0m </v>
      </c>
      <c r="Q272" s="14" t="s">
        <v>17</v>
      </c>
      <c r="R272" s="157">
        <f>P34</f>
        <v>0</v>
      </c>
      <c r="S272" s="158"/>
      <c r="T272" s="159"/>
      <c r="U272" s="10" t="s">
        <v>18</v>
      </c>
      <c r="AL272" s="1"/>
      <c r="AM272" s="1"/>
      <c r="AN272" s="1"/>
      <c r="AO272" s="1"/>
      <c r="AP272" s="1"/>
      <c r="AQ272" s="1"/>
    </row>
    <row r="273" spans="1:43" s="6" customFormat="1" ht="20.100000000000001" hidden="1" customHeight="1">
      <c r="A273" s="85"/>
      <c r="D273" s="20"/>
      <c r="E273" s="6" t="str">
        <f>""&amp;C35&amp;"단 : "&amp;E35&amp;"공 x "&amp;N35&amp;"m "</f>
        <v xml:space="preserve">2단 : 공 x 0m </v>
      </c>
      <c r="Q273" s="14" t="s">
        <v>17</v>
      </c>
      <c r="R273" s="157">
        <f>P35</f>
        <v>0</v>
      </c>
      <c r="S273" s="158"/>
      <c r="T273" s="159"/>
      <c r="U273" s="10" t="s">
        <v>18</v>
      </c>
      <c r="AL273" s="1"/>
      <c r="AM273" s="1"/>
      <c r="AN273" s="1"/>
      <c r="AO273" s="1"/>
      <c r="AP273" s="1"/>
      <c r="AQ273" s="1"/>
    </row>
    <row r="274" spans="1:43" s="6" customFormat="1" ht="20.100000000000001" hidden="1" customHeight="1">
      <c r="A274" s="85"/>
      <c r="D274" s="20"/>
      <c r="E274" s="6" t="str">
        <f>""&amp;C36&amp;"단 : "&amp;E36&amp;"공 x "&amp;N36&amp;"m "</f>
        <v xml:space="preserve">3단 : 공 x 0m </v>
      </c>
      <c r="Q274" s="14" t="s">
        <v>17</v>
      </c>
      <c r="R274" s="157">
        <f>P36</f>
        <v>0</v>
      </c>
      <c r="S274" s="158"/>
      <c r="T274" s="159"/>
      <c r="U274" s="10" t="s">
        <v>18</v>
      </c>
      <c r="AL274" s="1"/>
      <c r="AM274" s="1"/>
      <c r="AN274" s="1"/>
      <c r="AO274" s="1"/>
      <c r="AP274" s="1"/>
      <c r="AQ274" s="1"/>
    </row>
    <row r="275" spans="1:43" s="6" customFormat="1" ht="20.100000000000001" hidden="1" customHeight="1">
      <c r="A275" s="85"/>
      <c r="D275" s="20"/>
      <c r="E275" s="6" t="str">
        <f>""&amp;C37&amp;"단 : "&amp;E37&amp;"공 x "&amp;N37&amp;"m "</f>
        <v xml:space="preserve">4단 : 공 x 0m </v>
      </c>
      <c r="Q275" s="14" t="s">
        <v>17</v>
      </c>
      <c r="R275" s="157">
        <f>P37</f>
        <v>0</v>
      </c>
      <c r="S275" s="158"/>
      <c r="T275" s="159"/>
      <c r="U275" s="10" t="s">
        <v>18</v>
      </c>
      <c r="AL275" s="1"/>
      <c r="AM275" s="1"/>
      <c r="AN275" s="1"/>
      <c r="AO275" s="1"/>
      <c r="AP275" s="1"/>
      <c r="AQ275" s="1"/>
    </row>
    <row r="276" spans="1:43" s="6" customFormat="1" ht="20.100000000000001" hidden="1" customHeight="1">
      <c r="A276" s="21"/>
      <c r="B276" s="22"/>
      <c r="C276" s="22"/>
      <c r="D276" s="23"/>
      <c r="E276" s="22" t="str">
        <f>""&amp;C38&amp;"단 : "&amp;E38&amp;"공 x "&amp;N38&amp;"m "</f>
        <v xml:space="preserve">5단 : 공 x 0m </v>
      </c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53" t="s">
        <v>17</v>
      </c>
      <c r="R276" s="196">
        <f t="shared" ref="R276" si="88">P38</f>
        <v>0</v>
      </c>
      <c r="S276" s="197"/>
      <c r="T276" s="198"/>
      <c r="U276" s="25" t="s">
        <v>18</v>
      </c>
      <c r="AL276" s="1"/>
      <c r="AM276" s="1"/>
      <c r="AN276" s="1"/>
      <c r="AO276" s="1"/>
      <c r="AP276" s="1"/>
      <c r="AQ276" s="1"/>
    </row>
    <row r="277" spans="1:43" s="6" customFormat="1" ht="20.100000000000001" hidden="1" customHeight="1">
      <c r="A277" s="85"/>
      <c r="D277" s="20"/>
      <c r="E277" s="6" t="str">
        <f>E196</f>
        <v>4+849.75</v>
      </c>
      <c r="Q277" s="14"/>
      <c r="R277" s="99"/>
      <c r="S277" s="93"/>
      <c r="T277" s="94"/>
      <c r="U277" s="10"/>
      <c r="AL277" s="1"/>
      <c r="AM277" s="1"/>
      <c r="AN277" s="1"/>
      <c r="AO277" s="1"/>
      <c r="AP277" s="1"/>
      <c r="AQ277" s="1"/>
    </row>
    <row r="278" spans="1:43" s="6" customFormat="1" ht="20.100000000000001" hidden="1" customHeight="1">
      <c r="A278" s="85"/>
      <c r="D278" s="20"/>
      <c r="E278" s="6" t="str">
        <f>""&amp;C39&amp;"단 : "&amp;E39&amp;"공 x "&amp;N39&amp;"m "</f>
        <v xml:space="preserve">1단 : 공 x 0m </v>
      </c>
      <c r="Q278" s="14" t="s">
        <v>17</v>
      </c>
      <c r="R278" s="190">
        <f>P39</f>
        <v>0</v>
      </c>
      <c r="S278" s="158"/>
      <c r="T278" s="159"/>
      <c r="U278" s="10" t="s">
        <v>18</v>
      </c>
      <c r="AL278" s="1"/>
      <c r="AM278" s="1"/>
      <c r="AN278" s="1"/>
      <c r="AO278" s="1"/>
      <c r="AP278" s="1"/>
      <c r="AQ278" s="1"/>
    </row>
    <row r="279" spans="1:43" s="6" customFormat="1" ht="20.100000000000001" hidden="1" customHeight="1">
      <c r="A279" s="85"/>
      <c r="D279" s="20"/>
      <c r="E279" s="6" t="str">
        <f>""&amp;C40&amp;"단 : "&amp;E40&amp;"공 x "&amp;N40&amp;"m "</f>
        <v xml:space="preserve">2단 : 공 x 0m </v>
      </c>
      <c r="Q279" s="14" t="s">
        <v>17</v>
      </c>
      <c r="R279" s="190">
        <f>P40</f>
        <v>0</v>
      </c>
      <c r="S279" s="158"/>
      <c r="T279" s="159"/>
      <c r="U279" s="10" t="s">
        <v>18</v>
      </c>
      <c r="AL279" s="1"/>
      <c r="AM279" s="1"/>
      <c r="AN279" s="1"/>
      <c r="AO279" s="1"/>
      <c r="AP279" s="1"/>
      <c r="AQ279" s="1"/>
    </row>
    <row r="280" spans="1:43" s="6" customFormat="1" ht="20.100000000000001" hidden="1" customHeight="1">
      <c r="A280" s="85"/>
      <c r="D280" s="20"/>
      <c r="E280" s="6" t="str">
        <f>""&amp;C41&amp;"단 : "&amp;E41&amp;"공 x "&amp;N41&amp;"m "</f>
        <v xml:space="preserve">3단 : 공 x 0m </v>
      </c>
      <c r="Q280" s="14" t="s">
        <v>17</v>
      </c>
      <c r="R280" s="190">
        <f>P41</f>
        <v>0</v>
      </c>
      <c r="S280" s="158"/>
      <c r="T280" s="159"/>
      <c r="U280" s="10" t="s">
        <v>18</v>
      </c>
      <c r="AL280" s="1"/>
      <c r="AM280" s="1"/>
      <c r="AN280" s="1"/>
      <c r="AO280" s="1"/>
      <c r="AP280" s="1"/>
      <c r="AQ280" s="1"/>
    </row>
    <row r="281" spans="1:43" s="6" customFormat="1" ht="20.100000000000001" hidden="1" customHeight="1">
      <c r="A281" s="85"/>
      <c r="D281" s="20"/>
      <c r="E281" s="6" t="str">
        <f>""&amp;C42&amp;"단 : "&amp;E42&amp;"공 x "&amp;N42&amp;"m "</f>
        <v xml:space="preserve">4단 : 공 x 0m </v>
      </c>
      <c r="Q281" s="14" t="s">
        <v>17</v>
      </c>
      <c r="R281" s="190">
        <f>P42</f>
        <v>0</v>
      </c>
      <c r="S281" s="158"/>
      <c r="T281" s="159"/>
      <c r="U281" s="10" t="s">
        <v>18</v>
      </c>
      <c r="AL281" s="1"/>
      <c r="AM281" s="1"/>
      <c r="AN281" s="1"/>
      <c r="AO281" s="1"/>
      <c r="AP281" s="1"/>
      <c r="AQ281" s="1"/>
    </row>
    <row r="282" spans="1:43" s="6" customFormat="1" ht="20.100000000000001" hidden="1" customHeight="1">
      <c r="A282" s="85"/>
      <c r="D282" s="20"/>
      <c r="E282" s="6" t="str">
        <f>""&amp;C43&amp;"단 : "&amp;E43&amp;"공 x "&amp;N43&amp;"m "</f>
        <v xml:space="preserve">5단 : 공 x 1.46m </v>
      </c>
      <c r="Q282" s="14" t="s">
        <v>17</v>
      </c>
      <c r="R282" s="190">
        <f>P43</f>
        <v>0</v>
      </c>
      <c r="S282" s="158"/>
      <c r="T282" s="159"/>
      <c r="U282" s="10" t="s">
        <v>18</v>
      </c>
      <c r="AL282" s="1"/>
      <c r="AM282" s="1"/>
      <c r="AN282" s="1"/>
      <c r="AO282" s="1"/>
      <c r="AP282" s="1"/>
      <c r="AQ282" s="1"/>
    </row>
    <row r="283" spans="1:43" s="6" customFormat="1" ht="20.100000000000001" hidden="1" customHeight="1">
      <c r="A283" s="85"/>
      <c r="D283" s="20"/>
      <c r="E283" s="6" t="str">
        <f>E202</f>
        <v>4+867.75</v>
      </c>
      <c r="Q283" s="14"/>
      <c r="R283" s="99"/>
      <c r="S283" s="93"/>
      <c r="T283" s="94"/>
      <c r="U283" s="10"/>
      <c r="AL283" s="1"/>
      <c r="AM283" s="1"/>
      <c r="AN283" s="1"/>
      <c r="AO283" s="1"/>
      <c r="AP283" s="1"/>
      <c r="AQ283" s="1"/>
    </row>
    <row r="284" spans="1:43" s="6" customFormat="1" ht="20.100000000000001" hidden="1" customHeight="1">
      <c r="A284" s="85"/>
      <c r="D284" s="20"/>
      <c r="E284" s="6" t="str">
        <f>""&amp;C44&amp;"단 : "&amp;E44&amp;"공 x "&amp;N44&amp;"m "</f>
        <v xml:space="preserve">1단 : 공 x 0m </v>
      </c>
      <c r="Q284" s="14" t="s">
        <v>17</v>
      </c>
      <c r="R284" s="190">
        <f>P44</f>
        <v>0</v>
      </c>
      <c r="S284" s="158"/>
      <c r="T284" s="159"/>
      <c r="U284" s="10" t="s">
        <v>18</v>
      </c>
      <c r="AL284" s="1"/>
      <c r="AM284" s="1"/>
      <c r="AN284" s="1"/>
      <c r="AO284" s="1"/>
      <c r="AP284" s="1"/>
      <c r="AQ284" s="1"/>
    </row>
    <row r="285" spans="1:43" s="6" customFormat="1" ht="20.100000000000001" hidden="1" customHeight="1">
      <c r="A285" s="85"/>
      <c r="D285" s="20"/>
      <c r="E285" s="6" t="str">
        <f>""&amp;C45&amp;"단 : "&amp;E45&amp;"공 x "&amp;N45&amp;"m "</f>
        <v xml:space="preserve">2단 : 공 x 0m </v>
      </c>
      <c r="Q285" s="14" t="s">
        <v>17</v>
      </c>
      <c r="R285" s="190">
        <f>P45</f>
        <v>0</v>
      </c>
      <c r="S285" s="158"/>
      <c r="T285" s="159"/>
      <c r="U285" s="10" t="s">
        <v>18</v>
      </c>
      <c r="AL285" s="1"/>
      <c r="AM285" s="1"/>
      <c r="AN285" s="1"/>
      <c r="AO285" s="1"/>
      <c r="AP285" s="1"/>
      <c r="AQ285" s="1"/>
    </row>
    <row r="286" spans="1:43" s="6" customFormat="1" ht="20.100000000000001" hidden="1" customHeight="1">
      <c r="A286" s="85"/>
      <c r="D286" s="20"/>
      <c r="E286" s="6" t="str">
        <f>""&amp;C46&amp;"단 : "&amp;E46&amp;"공 x "&amp;N46&amp;"m "</f>
        <v xml:space="preserve">3단 : 공 x 0m </v>
      </c>
      <c r="Q286" s="14" t="s">
        <v>17</v>
      </c>
      <c r="R286" s="190">
        <f>P46</f>
        <v>0</v>
      </c>
      <c r="S286" s="158"/>
      <c r="T286" s="159"/>
      <c r="U286" s="10" t="s">
        <v>18</v>
      </c>
      <c r="AL286" s="1"/>
      <c r="AM286" s="1"/>
      <c r="AN286" s="1"/>
      <c r="AO286" s="1"/>
      <c r="AP286" s="1"/>
      <c r="AQ286" s="1"/>
    </row>
    <row r="287" spans="1:43" s="6" customFormat="1" ht="20.100000000000001" hidden="1" customHeight="1">
      <c r="A287" s="85"/>
      <c r="D287" s="20"/>
      <c r="E287" s="6" t="str">
        <f>""&amp;C47&amp;"단 : "&amp;E47&amp;"공 x "&amp;N47&amp;"m "</f>
        <v xml:space="preserve">4단 : 공 x 0m </v>
      </c>
      <c r="Q287" s="14" t="s">
        <v>17</v>
      </c>
      <c r="R287" s="190">
        <f>P47</f>
        <v>0</v>
      </c>
      <c r="S287" s="158"/>
      <c r="T287" s="159"/>
      <c r="U287" s="10" t="s">
        <v>18</v>
      </c>
      <c r="AL287" s="1"/>
      <c r="AM287" s="1"/>
      <c r="AN287" s="1"/>
      <c r="AO287" s="1"/>
      <c r="AP287" s="1"/>
      <c r="AQ287" s="1"/>
    </row>
    <row r="288" spans="1:43" s="6" customFormat="1" ht="20.100000000000001" hidden="1" customHeight="1">
      <c r="A288" s="85"/>
      <c r="D288" s="20"/>
      <c r="E288" s="6" t="str">
        <f>""&amp;C48&amp;"단 : "&amp;E48&amp;"공 x "&amp;N48&amp;"m "</f>
        <v xml:space="preserve">5단 : 공 x 0.11m </v>
      </c>
      <c r="Q288" s="14" t="s">
        <v>17</v>
      </c>
      <c r="R288" s="190">
        <f>P48</f>
        <v>0</v>
      </c>
      <c r="S288" s="158"/>
      <c r="T288" s="159"/>
      <c r="U288" s="10" t="s">
        <v>18</v>
      </c>
      <c r="AL288" s="1"/>
      <c r="AM288" s="1"/>
      <c r="AN288" s="1"/>
      <c r="AO288" s="1"/>
      <c r="AP288" s="1"/>
      <c r="AQ288" s="1"/>
    </row>
    <row r="289" spans="1:43" s="6" customFormat="1" ht="20.100000000000001" hidden="1" customHeight="1">
      <c r="A289" s="85"/>
      <c r="D289" s="20"/>
      <c r="E289" s="6" t="str">
        <f>E208</f>
        <v>4+884</v>
      </c>
      <c r="Q289" s="14"/>
      <c r="R289" s="99"/>
      <c r="S289" s="93"/>
      <c r="T289" s="94"/>
      <c r="U289" s="10"/>
      <c r="AL289" s="1"/>
      <c r="AM289" s="1"/>
      <c r="AN289" s="1"/>
      <c r="AO289" s="1"/>
      <c r="AP289" s="1"/>
      <c r="AQ289" s="1"/>
    </row>
    <row r="290" spans="1:43" s="6" customFormat="1" ht="20.100000000000001" hidden="1" customHeight="1">
      <c r="A290" s="85"/>
      <c r="D290" s="20"/>
      <c r="E290" s="6" t="str">
        <f>""&amp;C49&amp;"단 : "&amp;E49&amp;"공 x "&amp;N49&amp;"m "</f>
        <v xml:space="preserve">1단 : 공 x 0m </v>
      </c>
      <c r="Q290" s="14" t="s">
        <v>17</v>
      </c>
      <c r="R290" s="190">
        <f>P49</f>
        <v>0</v>
      </c>
      <c r="S290" s="158"/>
      <c r="T290" s="159"/>
      <c r="U290" s="10" t="s">
        <v>18</v>
      </c>
      <c r="AL290" s="1"/>
      <c r="AM290" s="1"/>
      <c r="AN290" s="1"/>
      <c r="AO290" s="1"/>
      <c r="AP290" s="1"/>
      <c r="AQ290" s="1"/>
    </row>
    <row r="291" spans="1:43" s="6" customFormat="1" ht="20.100000000000001" hidden="1" customHeight="1">
      <c r="A291" s="85"/>
      <c r="D291" s="20"/>
      <c r="E291" s="6" t="str">
        <f>""&amp;C50&amp;"단 : "&amp;E50&amp;"공 x "&amp;N50&amp;"m "</f>
        <v xml:space="preserve">2단 : 공 x 0m </v>
      </c>
      <c r="Q291" s="14" t="s">
        <v>17</v>
      </c>
      <c r="R291" s="190">
        <f>P50</f>
        <v>0</v>
      </c>
      <c r="S291" s="158"/>
      <c r="T291" s="159"/>
      <c r="U291" s="10" t="s">
        <v>18</v>
      </c>
      <c r="AL291" s="1"/>
      <c r="AM291" s="1"/>
      <c r="AN291" s="1"/>
      <c r="AO291" s="1"/>
      <c r="AP291" s="1"/>
      <c r="AQ291" s="1"/>
    </row>
    <row r="292" spans="1:43" s="6" customFormat="1" ht="20.100000000000001" hidden="1" customHeight="1">
      <c r="A292" s="85"/>
      <c r="D292" s="20"/>
      <c r="E292" s="6" t="str">
        <f>""&amp;C51&amp;"단 : "&amp;E51&amp;"공 x "&amp;N51&amp;"m "</f>
        <v xml:space="preserve">3단 : 공 x 0m </v>
      </c>
      <c r="Q292" s="14" t="s">
        <v>17</v>
      </c>
      <c r="R292" s="190">
        <f>P51</f>
        <v>0</v>
      </c>
      <c r="S292" s="158"/>
      <c r="T292" s="159"/>
      <c r="U292" s="10" t="s">
        <v>18</v>
      </c>
      <c r="AL292" s="1"/>
      <c r="AM292" s="1"/>
      <c r="AN292" s="1"/>
      <c r="AO292" s="1"/>
      <c r="AP292" s="1"/>
      <c r="AQ292" s="1"/>
    </row>
    <row r="293" spans="1:43" s="6" customFormat="1" ht="20.100000000000001" hidden="1" customHeight="1">
      <c r="A293" s="85"/>
      <c r="D293" s="20"/>
      <c r="E293" s="6" t="str">
        <f>""&amp;C52&amp;"단 : "&amp;E52&amp;"공 x "&amp;N52&amp;"m "</f>
        <v xml:space="preserve">4단 : 공 x 0m </v>
      </c>
      <c r="Q293" s="14" t="s">
        <v>17</v>
      </c>
      <c r="R293" s="190">
        <f>P52</f>
        <v>0</v>
      </c>
      <c r="S293" s="158"/>
      <c r="T293" s="159"/>
      <c r="U293" s="10" t="s">
        <v>18</v>
      </c>
      <c r="AL293" s="1"/>
      <c r="AM293" s="1"/>
      <c r="AN293" s="1"/>
      <c r="AO293" s="1"/>
      <c r="AP293" s="1"/>
      <c r="AQ293" s="1"/>
    </row>
    <row r="294" spans="1:43" s="6" customFormat="1" ht="20.100000000000001" hidden="1" customHeight="1">
      <c r="A294" s="85"/>
      <c r="D294" s="20"/>
      <c r="E294" s="6" t="str">
        <f>""&amp;C53&amp;"단 : "&amp;E53&amp;"공 x "&amp;N53&amp;"m "</f>
        <v xml:space="preserve">5단 : 공 x 0m </v>
      </c>
      <c r="Q294" s="14" t="s">
        <v>17</v>
      </c>
      <c r="R294" s="190">
        <f>P53</f>
        <v>0</v>
      </c>
      <c r="S294" s="158"/>
      <c r="T294" s="159"/>
      <c r="U294" s="10" t="s">
        <v>18</v>
      </c>
      <c r="AL294" s="1"/>
      <c r="AM294" s="1"/>
      <c r="AN294" s="1"/>
      <c r="AO294" s="1"/>
      <c r="AP294" s="1"/>
      <c r="AQ294" s="1"/>
    </row>
    <row r="295" spans="1:43" s="6" customFormat="1" ht="20.100000000000001" hidden="1" customHeight="1">
      <c r="A295" s="85"/>
      <c r="D295" s="20"/>
      <c r="E295" s="6" t="str">
        <f>E214</f>
        <v>4+906</v>
      </c>
      <c r="Q295" s="14"/>
      <c r="R295" s="99"/>
      <c r="S295" s="93"/>
      <c r="T295" s="94"/>
      <c r="U295" s="10"/>
      <c r="AL295" s="1"/>
      <c r="AM295" s="1"/>
      <c r="AN295" s="1"/>
      <c r="AO295" s="1"/>
      <c r="AP295" s="1"/>
      <c r="AQ295" s="1"/>
    </row>
    <row r="296" spans="1:43" s="6" customFormat="1" ht="20.100000000000001" hidden="1" customHeight="1">
      <c r="A296" s="85"/>
      <c r="D296" s="20"/>
      <c r="E296" s="6" t="str">
        <f>""&amp;C54&amp;"단 : "&amp;E54&amp;"공 x "&amp;N54&amp;"m "</f>
        <v xml:space="preserve">1단 : 공 x 0m </v>
      </c>
      <c r="Q296" s="14" t="s">
        <v>17</v>
      </c>
      <c r="R296" s="190">
        <f>P54</f>
        <v>0</v>
      </c>
      <c r="S296" s="158"/>
      <c r="T296" s="159"/>
      <c r="U296" s="10" t="s">
        <v>18</v>
      </c>
      <c r="AL296" s="1"/>
      <c r="AM296" s="1"/>
      <c r="AN296" s="1"/>
      <c r="AO296" s="1"/>
      <c r="AP296" s="1"/>
      <c r="AQ296" s="1"/>
    </row>
    <row r="297" spans="1:43" s="6" customFormat="1" ht="20.100000000000001" hidden="1" customHeight="1">
      <c r="A297" s="85"/>
      <c r="D297" s="20"/>
      <c r="E297" s="6" t="str">
        <f>""&amp;C55&amp;"단 : "&amp;E55&amp;"공 x "&amp;N55&amp;"m "</f>
        <v xml:space="preserve">2단 : 공 x 0m </v>
      </c>
      <c r="Q297" s="14" t="s">
        <v>17</v>
      </c>
      <c r="R297" s="190">
        <f>P55</f>
        <v>0</v>
      </c>
      <c r="S297" s="158"/>
      <c r="T297" s="159"/>
      <c r="U297" s="10" t="s">
        <v>18</v>
      </c>
      <c r="AL297" s="1"/>
      <c r="AM297" s="1"/>
      <c r="AN297" s="1"/>
      <c r="AO297" s="1"/>
      <c r="AP297" s="1"/>
      <c r="AQ297" s="1"/>
    </row>
    <row r="298" spans="1:43" s="6" customFormat="1" ht="20.100000000000001" hidden="1" customHeight="1">
      <c r="A298" s="85"/>
      <c r="D298" s="20"/>
      <c r="E298" s="6" t="str">
        <f>""&amp;C56&amp;"단 : "&amp;E56&amp;"공 x "&amp;N56&amp;"m "</f>
        <v xml:space="preserve">3단 : 공 x 0m </v>
      </c>
      <c r="Q298" s="14" t="s">
        <v>17</v>
      </c>
      <c r="R298" s="190">
        <f>P56</f>
        <v>0</v>
      </c>
      <c r="S298" s="158"/>
      <c r="T298" s="159"/>
      <c r="U298" s="10" t="s">
        <v>18</v>
      </c>
      <c r="AL298" s="1"/>
      <c r="AM298" s="1"/>
      <c r="AN298" s="1"/>
      <c r="AO298" s="1"/>
      <c r="AP298" s="1"/>
      <c r="AQ298" s="1"/>
    </row>
    <row r="299" spans="1:43" s="6" customFormat="1" ht="20.100000000000001" hidden="1" customHeight="1">
      <c r="A299" s="85"/>
      <c r="D299" s="20"/>
      <c r="E299" s="6" t="str">
        <f>""&amp;C57&amp;"단 : "&amp;E57&amp;"공 x "&amp;N57&amp;"m "</f>
        <v xml:space="preserve">4단 : 공 x 0m </v>
      </c>
      <c r="Q299" s="14" t="s">
        <v>17</v>
      </c>
      <c r="R299" s="190">
        <f>P57</f>
        <v>0</v>
      </c>
      <c r="S299" s="158"/>
      <c r="T299" s="159"/>
      <c r="U299" s="10" t="s">
        <v>18</v>
      </c>
      <c r="AL299" s="1"/>
      <c r="AM299" s="1"/>
      <c r="AN299" s="1"/>
      <c r="AO299" s="1"/>
      <c r="AP299" s="1"/>
      <c r="AQ299" s="1"/>
    </row>
    <row r="300" spans="1:43" s="6" customFormat="1" ht="20.100000000000001" hidden="1" customHeight="1">
      <c r="A300" s="85"/>
      <c r="D300" s="20"/>
      <c r="E300" s="6" t="str">
        <f>E219</f>
        <v>4+926</v>
      </c>
      <c r="Q300" s="14"/>
      <c r="R300" s="99"/>
      <c r="S300" s="93"/>
      <c r="T300" s="94"/>
      <c r="U300" s="10"/>
      <c r="AL300" s="1"/>
      <c r="AM300" s="1"/>
      <c r="AN300" s="1"/>
      <c r="AO300" s="1"/>
      <c r="AP300" s="1"/>
      <c r="AQ300" s="1"/>
    </row>
    <row r="301" spans="1:43" s="6" customFormat="1" ht="20.100000000000001" hidden="1" customHeight="1">
      <c r="A301" s="85"/>
      <c r="D301" s="20"/>
      <c r="E301" s="6" t="str">
        <f>""&amp;C58&amp;"단 : "&amp;E58&amp;"공 x "&amp;N58&amp;"m "</f>
        <v xml:space="preserve">1단 : 공 x 0m </v>
      </c>
      <c r="Q301" s="14" t="s">
        <v>17</v>
      </c>
      <c r="R301" s="190">
        <f>P58</f>
        <v>0</v>
      </c>
      <c r="S301" s="158"/>
      <c r="T301" s="159"/>
      <c r="U301" s="10" t="s">
        <v>18</v>
      </c>
      <c r="AL301" s="1"/>
      <c r="AM301" s="1"/>
      <c r="AN301" s="1"/>
      <c r="AO301" s="1"/>
      <c r="AP301" s="1"/>
      <c r="AQ301" s="1"/>
    </row>
    <row r="302" spans="1:43" s="6" customFormat="1" ht="20.100000000000001" hidden="1" customHeight="1">
      <c r="A302" s="85"/>
      <c r="D302" s="20"/>
      <c r="E302" s="6" t="str">
        <f>""&amp;C59&amp;"단 : "&amp;E59&amp;"공 x "&amp;N59&amp;"m "</f>
        <v xml:space="preserve">2단 : 공 x 0m </v>
      </c>
      <c r="Q302" s="14" t="s">
        <v>17</v>
      </c>
      <c r="R302" s="190">
        <f>P59</f>
        <v>0</v>
      </c>
      <c r="S302" s="158"/>
      <c r="T302" s="159"/>
      <c r="U302" s="10" t="s">
        <v>18</v>
      </c>
      <c r="AL302" s="1"/>
      <c r="AM302" s="1"/>
      <c r="AN302" s="1"/>
      <c r="AO302" s="1"/>
      <c r="AP302" s="1"/>
      <c r="AQ302" s="1"/>
    </row>
    <row r="303" spans="1:43" s="6" customFormat="1" ht="20.100000000000001" hidden="1" customHeight="1">
      <c r="A303" s="85"/>
      <c r="D303" s="20"/>
      <c r="E303" s="6" t="str">
        <f>""&amp;C60&amp;"단 : "&amp;E60&amp;"공 x "&amp;N60&amp;"m "</f>
        <v xml:space="preserve">3단 : 공 x 0m </v>
      </c>
      <c r="Q303" s="14" t="s">
        <v>17</v>
      </c>
      <c r="R303" s="190">
        <f>P60</f>
        <v>0</v>
      </c>
      <c r="S303" s="158"/>
      <c r="T303" s="159"/>
      <c r="U303" s="10" t="s">
        <v>18</v>
      </c>
      <c r="AL303" s="1"/>
      <c r="AM303" s="1"/>
      <c r="AN303" s="1"/>
      <c r="AO303" s="1"/>
      <c r="AP303" s="1"/>
      <c r="AQ303" s="1"/>
    </row>
    <row r="304" spans="1:43" s="6" customFormat="1" ht="20.100000000000001" hidden="1" customHeight="1">
      <c r="A304" s="85"/>
      <c r="D304" s="20"/>
      <c r="E304" s="6" t="str">
        <f>E223</f>
        <v>4+946</v>
      </c>
      <c r="Q304" s="14"/>
      <c r="R304" s="99"/>
      <c r="S304" s="93"/>
      <c r="T304" s="94"/>
      <c r="U304" s="10"/>
      <c r="AL304" s="1"/>
      <c r="AM304" s="1"/>
      <c r="AN304" s="1"/>
      <c r="AO304" s="1"/>
      <c r="AP304" s="1"/>
      <c r="AQ304" s="1"/>
    </row>
    <row r="305" spans="1:43" s="6" customFormat="1" ht="20.100000000000001" hidden="1" customHeight="1">
      <c r="A305" s="85"/>
      <c r="D305" s="20"/>
      <c r="E305" s="6" t="str">
        <f>""&amp;C61&amp;"단 : "&amp;E61&amp;"공 x "&amp;N61&amp;"m "</f>
        <v xml:space="preserve">1단 : 공 x 0m </v>
      </c>
      <c r="Q305" s="14" t="s">
        <v>17</v>
      </c>
      <c r="R305" s="190">
        <f>P61</f>
        <v>0</v>
      </c>
      <c r="S305" s="158"/>
      <c r="T305" s="159"/>
      <c r="U305" s="10" t="s">
        <v>18</v>
      </c>
      <c r="AL305" s="1"/>
      <c r="AM305" s="1"/>
      <c r="AN305" s="1"/>
      <c r="AO305" s="1"/>
      <c r="AP305" s="1"/>
      <c r="AQ305" s="1"/>
    </row>
    <row r="306" spans="1:43" s="6" customFormat="1" ht="20.100000000000001" hidden="1" customHeight="1">
      <c r="A306" s="85"/>
      <c r="D306" s="20"/>
      <c r="E306" s="6" t="str">
        <f>""&amp;C62&amp;"단 : "&amp;E62&amp;"공 x "&amp;N62&amp;"m "</f>
        <v xml:space="preserve">2단 : 공 x 0m </v>
      </c>
      <c r="Q306" s="14" t="s">
        <v>17</v>
      </c>
      <c r="R306" s="190">
        <f>P62</f>
        <v>0</v>
      </c>
      <c r="S306" s="158"/>
      <c r="T306" s="159"/>
      <c r="U306" s="10" t="s">
        <v>18</v>
      </c>
      <c r="AL306" s="1"/>
      <c r="AM306" s="1"/>
      <c r="AN306" s="1"/>
      <c r="AO306" s="1"/>
      <c r="AP306" s="1"/>
      <c r="AQ306" s="1"/>
    </row>
    <row r="307" spans="1:43" s="6" customFormat="1" ht="20.100000000000001" hidden="1" customHeight="1">
      <c r="A307" s="85"/>
      <c r="D307" s="20"/>
      <c r="E307" s="6" t="str">
        <f>E226</f>
        <v>4+966</v>
      </c>
      <c r="Q307" s="14"/>
      <c r="R307" s="99"/>
      <c r="S307" s="93"/>
      <c r="T307" s="94"/>
      <c r="U307" s="10"/>
      <c r="AL307" s="1"/>
      <c r="AM307" s="1"/>
      <c r="AN307" s="1"/>
      <c r="AO307" s="1"/>
      <c r="AP307" s="1"/>
      <c r="AQ307" s="1"/>
    </row>
    <row r="308" spans="1:43" s="6" customFormat="1" ht="20.100000000000001" hidden="1" customHeight="1">
      <c r="A308" s="85"/>
      <c r="D308" s="20"/>
      <c r="E308" s="6" t="str">
        <f>""&amp;C63&amp;"단 : "&amp;E63&amp;"공 x "&amp;N63&amp;"m "</f>
        <v xml:space="preserve">1단 : 공 x 0m </v>
      </c>
      <c r="Q308" s="14" t="s">
        <v>17</v>
      </c>
      <c r="R308" s="190">
        <f>P63</f>
        <v>0</v>
      </c>
      <c r="S308" s="158"/>
      <c r="T308" s="159"/>
      <c r="U308" s="10" t="s">
        <v>18</v>
      </c>
      <c r="AL308" s="1"/>
      <c r="AM308" s="1"/>
      <c r="AN308" s="1"/>
      <c r="AO308" s="1"/>
      <c r="AP308" s="1"/>
      <c r="AQ308" s="1"/>
    </row>
    <row r="309" spans="1:43" s="6" customFormat="1" ht="20.100000000000001" hidden="1" customHeight="1">
      <c r="A309" s="85"/>
      <c r="D309" s="20"/>
      <c r="E309" s="6" t="str">
        <f>""&amp;C64&amp;"단 : "&amp;E64&amp;"공 x "&amp;N64&amp;"m "</f>
        <v xml:space="preserve">2단 : 공 x 0m </v>
      </c>
      <c r="Q309" s="14" t="s">
        <v>17</v>
      </c>
      <c r="R309" s="190">
        <f>P64</f>
        <v>0</v>
      </c>
      <c r="S309" s="158"/>
      <c r="T309" s="159"/>
      <c r="U309" s="10" t="s">
        <v>18</v>
      </c>
      <c r="AL309" s="1"/>
      <c r="AM309" s="1"/>
      <c r="AN309" s="1"/>
      <c r="AO309" s="1"/>
      <c r="AP309" s="1"/>
      <c r="AQ309" s="1"/>
    </row>
    <row r="310" spans="1:43" s="6" customFormat="1" ht="20.100000000000001" customHeight="1">
      <c r="A310" s="8"/>
      <c r="D310" s="20"/>
      <c r="E310" s="6" t="s">
        <v>24</v>
      </c>
      <c r="Q310" s="14" t="s">
        <v>19</v>
      </c>
      <c r="R310" s="190">
        <f>SUM(R233:T309)</f>
        <v>46</v>
      </c>
      <c r="S310" s="158"/>
      <c r="T310" s="159"/>
      <c r="U310" s="10" t="s">
        <v>20</v>
      </c>
      <c r="AL310" s="1"/>
      <c r="AM310" s="1"/>
      <c r="AN310" s="1"/>
      <c r="AO310" s="1"/>
      <c r="AP310" s="1"/>
      <c r="AQ310" s="1"/>
    </row>
    <row r="311" spans="1:43" s="6" customFormat="1" ht="20.100000000000001" hidden="1" customHeight="1">
      <c r="A311" s="8"/>
      <c r="D311" s="20"/>
      <c r="R311" s="8"/>
      <c r="T311" s="19"/>
      <c r="U311" s="10"/>
      <c r="AL311" s="1"/>
      <c r="AM311" s="1"/>
      <c r="AN311" s="1"/>
      <c r="AO311" s="1"/>
      <c r="AP311" s="1"/>
      <c r="AQ311" s="1"/>
    </row>
    <row r="312" spans="1:43" s="6" customFormat="1" ht="20.100000000000001" hidden="1" customHeight="1">
      <c r="A312" s="8"/>
      <c r="D312" s="20"/>
      <c r="E312" s="6" t="s">
        <v>26</v>
      </c>
      <c r="R312" s="8"/>
      <c r="T312" s="19"/>
      <c r="U312" s="10"/>
      <c r="AL312" s="1"/>
      <c r="AM312" s="1"/>
      <c r="AN312" s="1"/>
      <c r="AO312" s="1"/>
      <c r="AP312" s="1"/>
      <c r="AQ312" s="1"/>
    </row>
    <row r="313" spans="1:43" s="6" customFormat="1" ht="20.100000000000001" hidden="1" customHeight="1">
      <c r="A313" s="8"/>
      <c r="D313" s="20"/>
      <c r="E313" s="6" t="str">
        <f>E232</f>
        <v>정수지</v>
      </c>
      <c r="R313" s="8"/>
      <c r="T313" s="19"/>
      <c r="U313" s="10"/>
      <c r="AL313" s="1"/>
      <c r="AM313" s="1"/>
      <c r="AN313" s="1"/>
      <c r="AO313" s="1"/>
      <c r="AP313" s="1"/>
      <c r="AQ313" s="1"/>
    </row>
    <row r="314" spans="1:43" s="6" customFormat="1" ht="20.100000000000001" hidden="1" customHeight="1">
      <c r="A314" s="8"/>
      <c r="D314" s="20"/>
      <c r="E314" s="6" t="str">
        <f>""&amp;C2&amp;"단 : "&amp;E2&amp;"공 x "&amp;R2&amp;"m "</f>
        <v xml:space="preserve">1단 : 3공 x 0m </v>
      </c>
      <c r="Q314" s="14" t="s">
        <v>19</v>
      </c>
      <c r="R314" s="190">
        <f>T2</f>
        <v>0</v>
      </c>
      <c r="S314" s="158"/>
      <c r="T314" s="159"/>
      <c r="U314" s="10" t="s">
        <v>20</v>
      </c>
      <c r="AL314" s="1"/>
    </row>
    <row r="315" spans="1:43" s="6" customFormat="1" ht="20.100000000000001" hidden="1" customHeight="1">
      <c r="A315" s="8"/>
      <c r="D315" s="20"/>
      <c r="E315" s="6" t="str">
        <f>""&amp;C3&amp;"단 : "&amp;E3&amp;"공 x "&amp;R3&amp;"m "</f>
        <v xml:space="preserve">2단 : 4공 x 0m </v>
      </c>
      <c r="Q315" s="14" t="s">
        <v>19</v>
      </c>
      <c r="R315" s="190">
        <f>T3</f>
        <v>0</v>
      </c>
      <c r="S315" s="158"/>
      <c r="T315" s="159"/>
      <c r="U315" s="10" t="s">
        <v>20</v>
      </c>
    </row>
    <row r="316" spans="1:43" s="6" customFormat="1" ht="20.100000000000001" hidden="1" customHeight="1">
      <c r="A316" s="8"/>
      <c r="D316" s="20"/>
      <c r="E316" s="6" t="e">
        <f>#REF!</f>
        <v>#REF!</v>
      </c>
      <c r="R316" s="8"/>
      <c r="T316" s="19"/>
      <c r="U316" s="10"/>
    </row>
    <row r="317" spans="1:43" s="6" customFormat="1" ht="20.100000000000001" hidden="1" customHeight="1">
      <c r="A317" s="8"/>
      <c r="D317" s="20"/>
      <c r="E317" s="6" t="str">
        <f>""&amp;C4&amp;"단 : "&amp;E4&amp;"공 x "&amp;R4&amp;"m "</f>
        <v xml:space="preserve">1단 : 2공 x 0m </v>
      </c>
      <c r="Q317" s="14" t="s">
        <v>19</v>
      </c>
      <c r="R317" s="190">
        <f>T4</f>
        <v>0</v>
      </c>
      <c r="S317" s="158"/>
      <c r="T317" s="159"/>
      <c r="U317" s="10" t="s">
        <v>20</v>
      </c>
    </row>
    <row r="318" spans="1:43" s="6" customFormat="1" ht="20.100000000000001" hidden="1" customHeight="1">
      <c r="A318" s="8"/>
      <c r="D318" s="20"/>
      <c r="E318" s="6" t="str">
        <f>""&amp;C5&amp;"단 : "&amp;E5&amp;"공 x "&amp;R5&amp;"m "</f>
        <v xml:space="preserve">2단 : 2공 x 0m </v>
      </c>
      <c r="Q318" s="14" t="s">
        <v>19</v>
      </c>
      <c r="R318" s="190">
        <f>T5</f>
        <v>0</v>
      </c>
      <c r="S318" s="158"/>
      <c r="T318" s="159"/>
      <c r="U318" s="10" t="s">
        <v>20</v>
      </c>
    </row>
    <row r="319" spans="1:43" s="6" customFormat="1" ht="20.100000000000001" hidden="1" customHeight="1">
      <c r="A319" s="8"/>
      <c r="D319" s="20"/>
      <c r="E319" s="6" t="s">
        <v>24</v>
      </c>
      <c r="Q319" s="14" t="s">
        <v>19</v>
      </c>
      <c r="R319" s="190">
        <f>SUM(R314:T318)</f>
        <v>0</v>
      </c>
      <c r="S319" s="158"/>
      <c r="T319" s="159"/>
      <c r="U319" s="10" t="s">
        <v>20</v>
      </c>
    </row>
    <row r="320" spans="1:43" s="6" customFormat="1" ht="20.100000000000001" customHeight="1">
      <c r="A320" s="21"/>
      <c r="B320" s="22"/>
      <c r="C320" s="22"/>
      <c r="D320" s="23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1"/>
      <c r="S320" s="22"/>
      <c r="T320" s="24"/>
      <c r="U320" s="25"/>
    </row>
    <row r="321" spans="1:31" s="6" customFormat="1" ht="20.100000000000001" customHeight="1">
      <c r="A321" s="8"/>
      <c r="D321" s="20"/>
      <c r="R321" s="8"/>
      <c r="T321" s="19"/>
      <c r="U321" s="10"/>
    </row>
    <row r="322" spans="1:31" s="6" customFormat="1" ht="20.100000000000001" customHeight="1">
      <c r="A322" s="175" t="s">
        <v>27</v>
      </c>
      <c r="B322" s="176"/>
      <c r="C322" s="176"/>
      <c r="D322" s="177"/>
      <c r="R322" s="8"/>
      <c r="T322" s="19"/>
      <c r="U322" s="10"/>
    </row>
    <row r="323" spans="1:31" s="6" customFormat="1" ht="20.100000000000001" customHeight="1">
      <c r="A323" s="8"/>
      <c r="D323" s="20"/>
      <c r="E323" s="6" t="s">
        <v>28</v>
      </c>
      <c r="Q323" s="14" t="s">
        <v>19</v>
      </c>
      <c r="R323" s="190">
        <f>R148</f>
        <v>64</v>
      </c>
      <c r="S323" s="158"/>
      <c r="T323" s="159"/>
      <c r="U323" s="10" t="s">
        <v>20</v>
      </c>
    </row>
    <row r="324" spans="1:31" s="6" customFormat="1" ht="20.100000000000001" customHeight="1">
      <c r="A324" s="21"/>
      <c r="B324" s="22"/>
      <c r="C324" s="22"/>
      <c r="D324" s="23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1"/>
      <c r="S324" s="22"/>
      <c r="T324" s="25"/>
      <c r="U324" s="25"/>
    </row>
    <row r="325" spans="1:31" s="6" customFormat="1" ht="20.100000000000001" customHeight="1">
      <c r="A325" s="8"/>
      <c r="D325" s="20"/>
      <c r="R325" s="8"/>
      <c r="T325" s="19"/>
      <c r="U325" s="10"/>
    </row>
    <row r="326" spans="1:31" s="6" customFormat="1" ht="20.100000000000001" customHeight="1">
      <c r="A326" s="175" t="s">
        <v>29</v>
      </c>
      <c r="B326" s="176"/>
      <c r="C326" s="176"/>
      <c r="D326" s="177"/>
      <c r="E326" s="26" t="s">
        <v>30</v>
      </c>
      <c r="R326" s="8"/>
      <c r="T326" s="19"/>
      <c r="U326" s="10"/>
    </row>
    <row r="327" spans="1:31" s="6" customFormat="1" ht="20.100000000000001" customHeight="1">
      <c r="A327" s="175"/>
      <c r="B327" s="176"/>
      <c r="C327" s="176"/>
      <c r="D327" s="177"/>
      <c r="E327" s="6" t="s">
        <v>178</v>
      </c>
      <c r="R327" s="8"/>
      <c r="T327" s="19"/>
      <c r="U327" s="10"/>
    </row>
    <row r="328" spans="1:31" s="6" customFormat="1" ht="20.100000000000001" customHeight="1">
      <c r="A328" s="8"/>
      <c r="D328" s="18"/>
      <c r="E328" s="6" t="str">
        <f>"자유장 : "&amp;AD4&amp;"m , 정착장 : "&amp;AF4&amp;"m, 여유장 : 1.5m"</f>
        <v>자유장 : 4.95m , 정착장 : 5.05m, 여유장 : 1.5m</v>
      </c>
      <c r="Q328" s="14" t="s">
        <v>19</v>
      </c>
      <c r="R328" s="165">
        <f>AN65</f>
        <v>11</v>
      </c>
      <c r="S328" s="166"/>
      <c r="T328" s="167"/>
      <c r="U328" s="10" t="s">
        <v>31</v>
      </c>
    </row>
    <row r="329" spans="1:31" s="6" customFormat="1" ht="20.100000000000001" hidden="1" customHeight="1">
      <c r="A329" s="85"/>
      <c r="D329" s="18"/>
      <c r="E329" s="6" t="s">
        <v>136</v>
      </c>
      <c r="Q329" s="14"/>
      <c r="R329" s="98"/>
      <c r="S329" s="95"/>
      <c r="T329" s="96"/>
      <c r="U329" s="10"/>
    </row>
    <row r="330" spans="1:31" s="6" customFormat="1" ht="20.100000000000001" hidden="1" customHeight="1">
      <c r="A330" s="85"/>
      <c r="D330" s="18"/>
      <c r="E330" s="6" t="e">
        <f>"자유장 : "&amp;AD5&amp;"m , 정착장 : "&amp;AF5&amp;"m, 여유장 : 1.5m"</f>
        <v>#DIV/0!</v>
      </c>
      <c r="Q330" s="14" t="s">
        <v>19</v>
      </c>
      <c r="R330" s="165">
        <f>AQ65</f>
        <v>0</v>
      </c>
      <c r="S330" s="166"/>
      <c r="T330" s="167"/>
      <c r="U330" s="10" t="s">
        <v>31</v>
      </c>
    </row>
    <row r="331" spans="1:31" s="6" customFormat="1" ht="20.100000000000001" customHeight="1">
      <c r="A331" s="21"/>
      <c r="B331" s="22"/>
      <c r="C331" s="22"/>
      <c r="D331" s="23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1"/>
      <c r="S331" s="22"/>
      <c r="T331" s="24"/>
      <c r="U331" s="25"/>
      <c r="W331" s="27"/>
      <c r="X331" s="27"/>
      <c r="Y331" s="27"/>
      <c r="Z331" s="27"/>
      <c r="AA331" s="27"/>
      <c r="AB331" s="27"/>
      <c r="AC331" s="27"/>
      <c r="AD331" s="27"/>
      <c r="AE331" s="27"/>
    </row>
    <row r="332" spans="1:31" s="6" customFormat="1" ht="20.100000000000001" customHeight="1">
      <c r="A332" s="74"/>
      <c r="B332" s="75"/>
      <c r="C332" s="75"/>
      <c r="D332" s="134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4"/>
      <c r="S332" s="75"/>
      <c r="T332" s="135"/>
      <c r="U332" s="76"/>
      <c r="W332" s="27"/>
      <c r="X332" s="27"/>
      <c r="Y332" s="27"/>
      <c r="Z332" s="27"/>
      <c r="AA332" s="27"/>
      <c r="AB332" s="27"/>
      <c r="AC332" s="27"/>
      <c r="AD332" s="27"/>
      <c r="AE332" s="27"/>
    </row>
    <row r="333" spans="1:31" s="6" customFormat="1" ht="20.100000000000001" customHeight="1">
      <c r="A333" s="191" t="s">
        <v>32</v>
      </c>
      <c r="B333" s="182"/>
      <c r="C333" s="182"/>
      <c r="D333" s="183"/>
      <c r="P333" s="14" t="s">
        <v>132</v>
      </c>
      <c r="Q333" s="14" t="s">
        <v>17</v>
      </c>
      <c r="R333" s="157">
        <f>Z333</f>
        <v>4.88</v>
      </c>
      <c r="S333" s="161"/>
      <c r="T333" s="195"/>
      <c r="U333" s="10" t="s">
        <v>34</v>
      </c>
      <c r="W333" s="29"/>
      <c r="X333" s="29"/>
      <c r="Y333" s="29"/>
      <c r="Z333" s="29">
        <f>ROUND(SUM(Z334:Z789),2)</f>
        <v>4.88</v>
      </c>
      <c r="AA333" s="29"/>
      <c r="AB333" s="29"/>
      <c r="AC333" s="29"/>
      <c r="AD333" s="29"/>
      <c r="AE333" s="29"/>
    </row>
    <row r="334" spans="1:31" s="6" customFormat="1" ht="20.100000000000001" customHeight="1">
      <c r="A334" s="85"/>
      <c r="D334" s="7"/>
      <c r="E334" s="6" t="str">
        <f>E70</f>
        <v>정수지</v>
      </c>
      <c r="R334" s="85"/>
      <c r="T334" s="28"/>
      <c r="U334" s="10"/>
      <c r="V334" s="30" t="s">
        <v>33</v>
      </c>
      <c r="W334" s="29"/>
      <c r="X334" s="29"/>
      <c r="Y334" s="29"/>
      <c r="Z334" s="29"/>
      <c r="AA334" s="29"/>
      <c r="AB334" s="29"/>
      <c r="AC334" s="29"/>
      <c r="AD334" s="29"/>
      <c r="AE334" s="29"/>
    </row>
    <row r="335" spans="1:31" s="6" customFormat="1" ht="20.100000000000001" customHeight="1">
      <c r="A335" s="85"/>
      <c r="D335" s="84" t="s">
        <v>56</v>
      </c>
      <c r="E335" s="6" t="str">
        <f>" 1차주입(평균천공장):π/4x(0.127)^2x"&amp;FIXED(W335,1)&amp;"M"</f>
        <v xml:space="preserve"> 1차주입(평균천공장):π/4x(0.127)^2x10.0M</v>
      </c>
      <c r="Q335" s="14" t="s">
        <v>19</v>
      </c>
      <c r="R335" s="192">
        <f>ROUND(PI()/4*(0.127)^2*W335,3)</f>
        <v>0.127</v>
      </c>
      <c r="S335" s="193"/>
      <c r="T335" s="194"/>
      <c r="U335" s="10" t="s">
        <v>34</v>
      </c>
      <c r="V335" s="31">
        <v>1</v>
      </c>
      <c r="W335" s="171">
        <f>LOOKUP(V335,$D$2:$D$64,$V$2:$V$64)</f>
        <v>10</v>
      </c>
      <c r="X335" s="171"/>
      <c r="Y335" s="32"/>
      <c r="Z335" s="32"/>
      <c r="AA335" s="32"/>
      <c r="AB335" s="32"/>
      <c r="AC335" s="32"/>
      <c r="AD335" s="32"/>
      <c r="AE335" s="32"/>
    </row>
    <row r="336" spans="1:31" s="6" customFormat="1" ht="20.100000000000001" customHeight="1">
      <c r="A336" s="85"/>
      <c r="D336" s="20"/>
      <c r="E336" s="6" t="str">
        <f>" 2차주입(자유장):π/4x(0.127)^2x"&amp;FIXED(W336,1)&amp;"M * 2.0"</f>
        <v xml:space="preserve"> 2차주입(자유장):π/4x(0.127)^2x5.5M * 2.0</v>
      </c>
      <c r="Q336" s="14" t="s">
        <v>19</v>
      </c>
      <c r="R336" s="192">
        <f>ROUND(PI()/4*(0.127)^2*W336*2,3)</f>
        <v>0.13900000000000001</v>
      </c>
      <c r="S336" s="193"/>
      <c r="T336" s="194"/>
      <c r="U336" s="10" t="s">
        <v>34</v>
      </c>
      <c r="W336" s="171">
        <f>LOOKUP(V335,$D$2:$D$64,$Z$2:$Z$64)</f>
        <v>5.5</v>
      </c>
      <c r="X336" s="171"/>
      <c r="Y336" s="32"/>
      <c r="Z336" s="32" t="s">
        <v>131</v>
      </c>
      <c r="AA336" s="32"/>
      <c r="AB336" s="32"/>
      <c r="AC336" s="32"/>
      <c r="AD336" s="32"/>
      <c r="AE336" s="32"/>
    </row>
    <row r="337" spans="1:26" s="6" customFormat="1" ht="20.100000000000001" customHeight="1">
      <c r="A337" s="85"/>
      <c r="D337" s="20"/>
      <c r="E337" s="6" t="str">
        <f>" 3차주입(정착장):π/4x(0.127)^2x"&amp;FIXED(W337,1)&amp;"M*3.0"</f>
        <v xml:space="preserve"> 3차주입(정착장):π/4x(0.127)^2x4.5M*3.0</v>
      </c>
      <c r="Q337" s="14" t="s">
        <v>19</v>
      </c>
      <c r="R337" s="192">
        <f>ROUND(PI()/4*(0.127)^2*W337*3,3)</f>
        <v>0.17100000000000001</v>
      </c>
      <c r="S337" s="193"/>
      <c r="T337" s="194"/>
      <c r="U337" s="10" t="s">
        <v>34</v>
      </c>
      <c r="W337" s="158">
        <f>LOOKUP(V335,$D$2:$D$64,$AB$2:$AB$64)</f>
        <v>4.5</v>
      </c>
      <c r="X337" s="158"/>
      <c r="Y337" s="33">
        <f>LOOKUP(V335,$D$2:$D$64,$E$2:$E$64)</f>
        <v>3</v>
      </c>
      <c r="Z337" s="71">
        <f>SUM(R335:T337)*Y337</f>
        <v>1.3110000000000002</v>
      </c>
    </row>
    <row r="338" spans="1:26" s="6" customFormat="1" ht="20.100000000000001" customHeight="1">
      <c r="A338" s="85"/>
      <c r="D338" s="20"/>
      <c r="E338" s="6" t="str">
        <f>" 시멘트량:("&amp;FIXED(R335,3)&amp;"+"&amp;FIXED(R336,3)&amp;"+"&amp;FIXED(R337,3)&amp;")x1303 kg/m3"</f>
        <v xml:space="preserve"> 시멘트량:(0.127+0.139+0.171)x1303 kg/m3</v>
      </c>
      <c r="Q338" s="14" t="s">
        <v>19</v>
      </c>
      <c r="R338" s="216">
        <f>ROUND(SUM(R335:T337)*1303,3)</f>
        <v>569.41099999999994</v>
      </c>
      <c r="S338" s="217"/>
      <c r="T338" s="218"/>
      <c r="U338" s="10" t="s">
        <v>35</v>
      </c>
      <c r="W338" s="166">
        <f>ROUND(R338/40*Y337,0)</f>
        <v>43</v>
      </c>
      <c r="X338" s="166"/>
    </row>
    <row r="339" spans="1:26" s="6" customFormat="1" ht="20.100000000000001" customHeight="1">
      <c r="A339" s="85"/>
      <c r="D339" s="20"/>
      <c r="E339" s="6" t="str">
        <f>" 감수제(0.2%):("&amp;FIXED(R335,3)&amp;"+"&amp;FIXED(R336,3)&amp;"+"&amp;FIXED(R337,3)&amp;")x2.606 kg/m3"</f>
        <v xml:space="preserve"> 감수제(0.2%):(0.127+0.139+0.171)x2.606 kg/m3</v>
      </c>
      <c r="Q339" s="14" t="s">
        <v>19</v>
      </c>
      <c r="R339" s="216">
        <f>ROUND(SUM(R335:T337)*2.606,3)</f>
        <v>1.139</v>
      </c>
      <c r="S339" s="217"/>
      <c r="T339" s="218"/>
      <c r="U339" s="10" t="s">
        <v>35</v>
      </c>
    </row>
    <row r="340" spans="1:26" s="6" customFormat="1" ht="20.100000000000001" customHeight="1">
      <c r="A340" s="21"/>
      <c r="B340" s="22"/>
      <c r="C340" s="22"/>
      <c r="D340" s="23"/>
      <c r="E340" s="22" t="str">
        <f>" 알루미늄분말(0.01%):("&amp;FIXED(R335,3)&amp;"+"&amp;FIXED(R336,3)&amp;"+"&amp;FIXED(R337,3)&amp;")x0.1303 kg/m3"</f>
        <v xml:space="preserve"> 알루미늄분말(0.01%):(0.127+0.139+0.171)x0.1303 kg/m3</v>
      </c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53" t="s">
        <v>19</v>
      </c>
      <c r="R340" s="226">
        <f>ROUND(SUM(R335:T337)*0.1303,3)</f>
        <v>5.7000000000000002E-2</v>
      </c>
      <c r="S340" s="227"/>
      <c r="T340" s="228"/>
      <c r="U340" s="25" t="s">
        <v>35</v>
      </c>
    </row>
    <row r="341" spans="1:26" s="6" customFormat="1" ht="20.100000000000001" customHeight="1">
      <c r="A341" s="74"/>
      <c r="B341" s="136"/>
      <c r="C341" s="136"/>
      <c r="D341" s="137"/>
      <c r="E341" s="136"/>
      <c r="F341" s="136"/>
      <c r="G341" s="136"/>
      <c r="H341" s="136"/>
      <c r="I341" s="136"/>
      <c r="J341" s="136"/>
      <c r="K341" s="136"/>
      <c r="L341" s="136"/>
      <c r="M341" s="136"/>
      <c r="N341" s="136"/>
      <c r="O341" s="136"/>
      <c r="P341" s="136"/>
      <c r="Q341" s="136"/>
      <c r="R341" s="138"/>
      <c r="S341" s="136"/>
      <c r="T341" s="139"/>
      <c r="U341" s="140"/>
      <c r="V341" s="30" t="s">
        <v>33</v>
      </c>
    </row>
    <row r="342" spans="1:26" s="6" customFormat="1" ht="20.100000000000001" customHeight="1">
      <c r="A342" s="85"/>
      <c r="D342" s="84" t="s">
        <v>57</v>
      </c>
      <c r="E342" s="6" t="str">
        <f>" 1차주입(평균천공장):π/4x(0.127)^2x"&amp;FIXED(W342,1)&amp;"M"</f>
        <v xml:space="preserve"> 1차주입(평균천공장):π/4x(0.127)^2x9.5M</v>
      </c>
      <c r="Q342" s="14" t="s">
        <v>19</v>
      </c>
      <c r="R342" s="192">
        <f>ROUND(PI()/4*(0.127)^2*W342,3)</f>
        <v>0.12</v>
      </c>
      <c r="S342" s="193"/>
      <c r="T342" s="194"/>
      <c r="U342" s="10" t="s">
        <v>34</v>
      </c>
      <c r="V342" s="31">
        <v>2</v>
      </c>
      <c r="W342" s="171">
        <f>LOOKUP(V342,$D$2:$D$64,$V$2:$V$64)</f>
        <v>9.5</v>
      </c>
      <c r="X342" s="171"/>
      <c r="Y342" s="32"/>
    </row>
    <row r="343" spans="1:26" s="6" customFormat="1" ht="20.100000000000001" customHeight="1">
      <c r="A343" s="85"/>
      <c r="D343" s="20"/>
      <c r="E343" s="6" t="str">
        <f>" 2차주입(자유장):π/4x(0.127)^2x"&amp;FIXED(W343,1)&amp;"M * 2.0"</f>
        <v xml:space="preserve"> 2차주입(자유장):π/4x(0.127)^2x5.0M * 2.0</v>
      </c>
      <c r="Q343" s="14" t="s">
        <v>19</v>
      </c>
      <c r="R343" s="192">
        <f>ROUND(PI()/4*(0.127)^2*W343*2,3)</f>
        <v>0.127</v>
      </c>
      <c r="S343" s="193"/>
      <c r="T343" s="194"/>
      <c r="U343" s="10" t="s">
        <v>34</v>
      </c>
      <c r="W343" s="171">
        <f>LOOKUP(V342,$D$2:$D$64,$Z$2:$Z$64)</f>
        <v>5</v>
      </c>
      <c r="X343" s="171"/>
      <c r="Y343" s="32"/>
      <c r="Z343" s="32" t="s">
        <v>131</v>
      </c>
    </row>
    <row r="344" spans="1:26" s="6" customFormat="1" ht="20.100000000000001" customHeight="1">
      <c r="A344" s="85"/>
      <c r="D344" s="20"/>
      <c r="E344" s="6" t="str">
        <f>" 3차주입(정착장):π/4x(0.127)^2x"&amp;FIXED(W344,1)&amp;"M*3.0"</f>
        <v xml:space="preserve"> 3차주입(정착장):π/4x(0.127)^2x4.5M*3.0</v>
      </c>
      <c r="Q344" s="14" t="s">
        <v>19</v>
      </c>
      <c r="R344" s="192">
        <f>ROUND(PI()/4*(0.127)^2*W344*3,3)</f>
        <v>0.17100000000000001</v>
      </c>
      <c r="S344" s="193"/>
      <c r="T344" s="194"/>
      <c r="U344" s="10" t="s">
        <v>34</v>
      </c>
      <c r="W344" s="158">
        <f>LOOKUP(V342,$D$2:$D$64,$AB$2:$AB$64)</f>
        <v>4.5</v>
      </c>
      <c r="X344" s="158"/>
      <c r="Y344" s="33">
        <f>LOOKUP(V342,$D$2:$D$64,$E$2:$E$64)</f>
        <v>4</v>
      </c>
      <c r="Z344" s="71">
        <f>SUM(R342:T344)*Y344</f>
        <v>1.6720000000000002</v>
      </c>
    </row>
    <row r="345" spans="1:26" s="6" customFormat="1" ht="20.100000000000001" customHeight="1">
      <c r="A345" s="85"/>
      <c r="D345" s="20"/>
      <c r="E345" s="6" t="str">
        <f>" 시멘트량:("&amp;FIXED(R342,3)&amp;"+"&amp;FIXED(R343,3)&amp;"+"&amp;FIXED(R344,3)&amp;")x1303 kg/m3"</f>
        <v xml:space="preserve"> 시멘트량:(0.120+0.127+0.171)x1303 kg/m3</v>
      </c>
      <c r="Q345" s="14" t="s">
        <v>19</v>
      </c>
      <c r="R345" s="216">
        <f>ROUND(SUM(R342:T344)*1303,3)</f>
        <v>544.654</v>
      </c>
      <c r="S345" s="217"/>
      <c r="T345" s="218"/>
      <c r="U345" s="10" t="s">
        <v>35</v>
      </c>
      <c r="W345" s="166">
        <f>ROUND(R345/40*Y344,0)</f>
        <v>54</v>
      </c>
      <c r="X345" s="166"/>
    </row>
    <row r="346" spans="1:26" s="6" customFormat="1" ht="20.100000000000001" customHeight="1">
      <c r="A346" s="8"/>
      <c r="D346" s="20"/>
      <c r="E346" s="6" t="str">
        <f>" 감수제(0.2%):("&amp;FIXED(R342,3)&amp;"+"&amp;FIXED(R343,3)&amp;"+"&amp;FIXED(R344,3)&amp;")x2.606 kg/m3"</f>
        <v xml:space="preserve"> 감수제(0.2%):(0.120+0.127+0.171)x2.606 kg/m3</v>
      </c>
      <c r="Q346" s="14" t="s">
        <v>19</v>
      </c>
      <c r="R346" s="220">
        <f>ROUND(SUM(R342:T344)*2.606,3)</f>
        <v>1.089</v>
      </c>
      <c r="S346" s="217"/>
      <c r="T346" s="218"/>
      <c r="U346" s="10" t="s">
        <v>35</v>
      </c>
    </row>
    <row r="347" spans="1:26" s="6" customFormat="1" ht="20.100000000000001" customHeight="1">
      <c r="A347" s="8"/>
      <c r="D347" s="20"/>
      <c r="E347" s="6" t="str">
        <f>" 알루미늄분말(0.01%):("&amp;FIXED(R342,3)&amp;"+"&amp;FIXED(R343,3)&amp;"+"&amp;FIXED(R344,3)&amp;")x0.1303 kg/m3"</f>
        <v xml:space="preserve"> 알루미늄분말(0.01%):(0.120+0.127+0.171)x0.1303 kg/m3</v>
      </c>
      <c r="Q347" s="14" t="s">
        <v>19</v>
      </c>
      <c r="R347" s="220">
        <f>ROUND(SUM(R342:T344)*0.1303,3)</f>
        <v>5.3999999999999999E-2</v>
      </c>
      <c r="S347" s="217"/>
      <c r="T347" s="218"/>
      <c r="U347" s="10" t="s">
        <v>35</v>
      </c>
    </row>
    <row r="348" spans="1:26" s="6" customFormat="1" ht="20.100000000000001" customHeight="1">
      <c r="A348" s="8"/>
      <c r="D348" s="20"/>
      <c r="R348" s="34"/>
      <c r="S348" s="35"/>
      <c r="T348" s="36"/>
      <c r="U348" s="10"/>
      <c r="V348" s="30" t="s">
        <v>33</v>
      </c>
    </row>
    <row r="349" spans="1:26" s="6" customFormat="1" ht="20.100000000000001" customHeight="1">
      <c r="A349" s="85"/>
      <c r="D349" s="20"/>
      <c r="E349" s="6" t="str">
        <f>E73</f>
        <v>저수조</v>
      </c>
      <c r="R349" s="126"/>
      <c r="S349" s="35"/>
      <c r="T349" s="36"/>
      <c r="U349" s="10"/>
      <c r="V349" s="30"/>
    </row>
    <row r="350" spans="1:26" s="6" customFormat="1" ht="20.100000000000001" customHeight="1">
      <c r="A350" s="8"/>
      <c r="D350" s="84" t="s">
        <v>160</v>
      </c>
      <c r="E350" s="6" t="str">
        <f>" 1차주입(평균천공장):π/4x(0.127)^2x"&amp;FIXED(W350,1)&amp;"M"</f>
        <v xml:space="preserve"> 1차주입(평균천공장):π/4x(0.127)^2x11.5M</v>
      </c>
      <c r="Q350" s="14" t="s">
        <v>19</v>
      </c>
      <c r="R350" s="219">
        <f>ROUND(PI()/4*(0.127)^2*W350,3)</f>
        <v>0.14599999999999999</v>
      </c>
      <c r="S350" s="193"/>
      <c r="T350" s="194"/>
      <c r="U350" s="10" t="s">
        <v>34</v>
      </c>
      <c r="V350" s="31">
        <v>3</v>
      </c>
      <c r="W350" s="171">
        <f>LOOKUP(V350,$D$2:$D$64,$V$2:$V$64)</f>
        <v>11.5</v>
      </c>
      <c r="X350" s="171"/>
      <c r="Y350" s="32"/>
    </row>
    <row r="351" spans="1:26" s="6" customFormat="1" ht="20.100000000000001" customHeight="1">
      <c r="A351" s="8"/>
      <c r="D351" s="20"/>
      <c r="E351" s="6" t="str">
        <f>" 2차주입(자유장):π/4x(0.127)^2x"&amp;FIXED(W351,1)&amp;"M * 2.0"</f>
        <v xml:space="preserve"> 2차주입(자유장):π/4x(0.127)^2x5.0M * 2.0</v>
      </c>
      <c r="Q351" s="14" t="s">
        <v>19</v>
      </c>
      <c r="R351" s="219">
        <f>ROUND(PI()/4*(0.127)^2*W351*2,3)</f>
        <v>0.127</v>
      </c>
      <c r="S351" s="193"/>
      <c r="T351" s="194"/>
      <c r="U351" s="10" t="s">
        <v>34</v>
      </c>
      <c r="W351" s="171">
        <f>LOOKUP(V350,$D$2:$D$64,$Z$2:$Z$64)</f>
        <v>5</v>
      </c>
      <c r="X351" s="171"/>
      <c r="Y351" s="32"/>
      <c r="Z351" s="32" t="s">
        <v>131</v>
      </c>
    </row>
    <row r="352" spans="1:26" s="6" customFormat="1" ht="20.100000000000001" customHeight="1">
      <c r="A352" s="8"/>
      <c r="D352" s="20"/>
      <c r="E352" s="6" t="str">
        <f>" 3차주입(정착장):π/4x(0.127)^2x"&amp;FIXED(W352,1)&amp;"M*3.0"</f>
        <v xml:space="preserve"> 3차주입(정착장):π/4x(0.127)^2x6.5M*3.0</v>
      </c>
      <c r="Q352" s="14" t="s">
        <v>19</v>
      </c>
      <c r="R352" s="219">
        <f>ROUND(PI()/4*(0.127)^2*W352*3,3)</f>
        <v>0.247</v>
      </c>
      <c r="S352" s="193"/>
      <c r="T352" s="194"/>
      <c r="U352" s="10" t="s">
        <v>34</v>
      </c>
      <c r="W352" s="158">
        <f>LOOKUP(V350,$D$2:$D$64,$AB$2:$AB$64)</f>
        <v>6.5</v>
      </c>
      <c r="X352" s="158"/>
      <c r="Y352" s="33">
        <f>LOOKUP(V350,$D$2:$D$64,$E$2:$E$64)</f>
        <v>2</v>
      </c>
      <c r="Z352" s="71">
        <f>SUM(R350:T352)*Y352</f>
        <v>1.04</v>
      </c>
    </row>
    <row r="353" spans="1:26" s="6" customFormat="1" ht="20.100000000000001" customHeight="1">
      <c r="A353" s="8"/>
      <c r="D353" s="20"/>
      <c r="E353" s="6" t="str">
        <f>" 시멘트량:("&amp;FIXED(R350,3)&amp;"+"&amp;FIXED(R351,3)&amp;"+"&amp;FIXED(R352,3)&amp;")x1303 kg/m3"</f>
        <v xml:space="preserve"> 시멘트량:(0.146+0.127+0.247)x1303 kg/m3</v>
      </c>
      <c r="Q353" s="14" t="s">
        <v>19</v>
      </c>
      <c r="R353" s="220">
        <f>ROUND(SUM(R350:T352)*1303,3)</f>
        <v>677.56</v>
      </c>
      <c r="S353" s="217"/>
      <c r="T353" s="218"/>
      <c r="U353" s="10" t="s">
        <v>35</v>
      </c>
      <c r="W353" s="166">
        <f>ROUND(R353/40*Y352,0)</f>
        <v>34</v>
      </c>
      <c r="X353" s="166"/>
    </row>
    <row r="354" spans="1:26" s="6" customFormat="1" ht="20.100000000000001" customHeight="1">
      <c r="A354" s="8"/>
      <c r="D354" s="20"/>
      <c r="E354" s="6" t="str">
        <f>" 감수제(0.2%):("&amp;FIXED(R350,3)&amp;"+"&amp;FIXED(R351,3)&amp;"+"&amp;FIXED(R352,3)&amp;")x2.606 kg/m3"</f>
        <v xml:space="preserve"> 감수제(0.2%):(0.146+0.127+0.247)x2.606 kg/m3</v>
      </c>
      <c r="Q354" s="14" t="s">
        <v>19</v>
      </c>
      <c r="R354" s="220">
        <f>ROUND(SUM(R350:T352)*2.606,3)</f>
        <v>1.355</v>
      </c>
      <c r="S354" s="217"/>
      <c r="T354" s="218"/>
      <c r="U354" s="10" t="s">
        <v>35</v>
      </c>
    </row>
    <row r="355" spans="1:26" s="6" customFormat="1" ht="20.100000000000001" customHeight="1">
      <c r="A355" s="8"/>
      <c r="D355" s="20"/>
      <c r="E355" s="6" t="str">
        <f>" 알루미늄분말(0.01%):("&amp;FIXED(R350,3)&amp;"+"&amp;FIXED(R351,3)&amp;"+"&amp;FIXED(R352,3)&amp;")x0.1303 kg/m3"</f>
        <v xml:space="preserve"> 알루미늄분말(0.01%):(0.146+0.127+0.247)x0.1303 kg/m3</v>
      </c>
      <c r="Q355" s="14" t="s">
        <v>19</v>
      </c>
      <c r="R355" s="220">
        <f>ROUND(SUM(R350:T352)*0.1303,3)</f>
        <v>6.8000000000000005E-2</v>
      </c>
      <c r="S355" s="217"/>
      <c r="T355" s="218"/>
      <c r="U355" s="10" t="s">
        <v>35</v>
      </c>
    </row>
    <row r="356" spans="1:26" s="6" customFormat="1" ht="20.100000000000001" customHeight="1">
      <c r="A356" s="8"/>
      <c r="D356" s="20"/>
      <c r="R356" s="34"/>
      <c r="S356" s="35"/>
      <c r="T356" s="36"/>
      <c r="U356" s="10"/>
      <c r="V356" s="30" t="s">
        <v>33</v>
      </c>
    </row>
    <row r="357" spans="1:26" s="6" customFormat="1" ht="20.100000000000001" customHeight="1">
      <c r="A357" s="8"/>
      <c r="D357" s="84" t="s">
        <v>161</v>
      </c>
      <c r="E357" s="6" t="str">
        <f>" 1차주입(평균천공장):π/4x(0.127)^2x"&amp;FIXED(W357,1)&amp;"M"</f>
        <v xml:space="preserve"> 1차주입(평균천공장):π/4x(0.127)^2x9.5M</v>
      </c>
      <c r="Q357" s="14" t="s">
        <v>19</v>
      </c>
      <c r="R357" s="219">
        <f>ROUND(PI()/4*(0.127)^2*W357,3)</f>
        <v>0.12</v>
      </c>
      <c r="S357" s="193"/>
      <c r="T357" s="194"/>
      <c r="U357" s="10" t="s">
        <v>34</v>
      </c>
      <c r="V357" s="31">
        <v>4</v>
      </c>
      <c r="W357" s="171">
        <f>LOOKUP(V357,$D$2:$D$64,$V$2:$V$64)</f>
        <v>9.5</v>
      </c>
      <c r="X357" s="171"/>
      <c r="Y357" s="32"/>
    </row>
    <row r="358" spans="1:26" s="6" customFormat="1" ht="20.100000000000001" customHeight="1">
      <c r="A358" s="8"/>
      <c r="D358" s="20"/>
      <c r="E358" s="6" t="str">
        <f>" 2차주입(자유장):π/4x(0.127)^2x"&amp;FIXED(W358,1)&amp;"M * 2.0"</f>
        <v xml:space="preserve"> 2차주입(자유장):π/4x(0.127)^2x4.0M * 2.0</v>
      </c>
      <c r="Q358" s="14" t="s">
        <v>19</v>
      </c>
      <c r="R358" s="219">
        <f>ROUND(PI()/4*(0.127)^2*W358*2,3)</f>
        <v>0.10100000000000001</v>
      </c>
      <c r="S358" s="193"/>
      <c r="T358" s="194"/>
      <c r="U358" s="10" t="s">
        <v>34</v>
      </c>
      <c r="W358" s="171">
        <f>LOOKUP(V357,$D$2:$D$64,$Z$2:$Z$64)</f>
        <v>4</v>
      </c>
      <c r="X358" s="171"/>
      <c r="Y358" s="32"/>
      <c r="Z358" s="32" t="s">
        <v>131</v>
      </c>
    </row>
    <row r="359" spans="1:26" s="6" customFormat="1" ht="20.100000000000001" customHeight="1">
      <c r="A359" s="8"/>
      <c r="D359" s="20"/>
      <c r="E359" s="6" t="str">
        <f>" 3차주입(정착장):π/4x(0.127)^2x"&amp;FIXED(W359,1)&amp;"M*3.0"</f>
        <v xml:space="preserve"> 3차주입(정착장):π/4x(0.127)^2x5.5M*3.0</v>
      </c>
      <c r="Q359" s="14" t="s">
        <v>19</v>
      </c>
      <c r="R359" s="219">
        <f>ROUND(PI()/4*(0.127)^2*W359*3,3)</f>
        <v>0.20899999999999999</v>
      </c>
      <c r="S359" s="193"/>
      <c r="T359" s="194"/>
      <c r="U359" s="10" t="s">
        <v>34</v>
      </c>
      <c r="W359" s="158">
        <f>LOOKUP(V357,$D$2:$D$64,$AB$2:$AB$64)</f>
        <v>5.5</v>
      </c>
      <c r="X359" s="158"/>
      <c r="Y359" s="33">
        <f>LOOKUP(V357,$D$2:$D$64,$E$2:$E$64)</f>
        <v>2</v>
      </c>
      <c r="Z359" s="71">
        <f>SUM(R357:T359)*Y359</f>
        <v>0.86</v>
      </c>
    </row>
    <row r="360" spans="1:26" s="6" customFormat="1" ht="20.100000000000001" customHeight="1">
      <c r="A360" s="8"/>
      <c r="D360" s="20"/>
      <c r="E360" s="6" t="str">
        <f>" 시멘트량:("&amp;FIXED(R357,3)&amp;"+"&amp;FIXED(R358,3)&amp;"+"&amp;FIXED(R359,3)&amp;")x1303 kg/m3"</f>
        <v xml:space="preserve"> 시멘트량:(0.120+0.101+0.209)x1303 kg/m3</v>
      </c>
      <c r="Q360" s="14" t="s">
        <v>19</v>
      </c>
      <c r="R360" s="220">
        <f>ROUND(SUM(R357:T359)*1303,3)</f>
        <v>560.29</v>
      </c>
      <c r="S360" s="217"/>
      <c r="T360" s="218"/>
      <c r="U360" s="10" t="s">
        <v>35</v>
      </c>
      <c r="W360" s="166">
        <f>ROUND(R360/40*Y359,0)</f>
        <v>28</v>
      </c>
      <c r="X360" s="166"/>
    </row>
    <row r="361" spans="1:26" s="6" customFormat="1" ht="20.100000000000001" customHeight="1">
      <c r="A361" s="8"/>
      <c r="D361" s="20"/>
      <c r="E361" s="6" t="str">
        <f>" 감수제(0.2%):("&amp;FIXED(R357,3)&amp;"+"&amp;FIXED(R358,3)&amp;"+"&amp;FIXED(R359,3)&amp;")x2.606 kg/m3"</f>
        <v xml:space="preserve"> 감수제(0.2%):(0.120+0.101+0.209)x2.606 kg/m3</v>
      </c>
      <c r="Q361" s="14" t="s">
        <v>19</v>
      </c>
      <c r="R361" s="220">
        <f>ROUND(SUM(R357:T359)*2.606,3)</f>
        <v>1.121</v>
      </c>
      <c r="S361" s="217"/>
      <c r="T361" s="218"/>
      <c r="U361" s="10" t="s">
        <v>35</v>
      </c>
    </row>
    <row r="362" spans="1:26" s="6" customFormat="1" ht="20.100000000000001" customHeight="1">
      <c r="A362" s="8"/>
      <c r="D362" s="20"/>
      <c r="E362" s="6" t="str">
        <f>" 알루미늄분말(0.01%):("&amp;FIXED(R357,3)&amp;"+"&amp;FIXED(R358,3)&amp;"+"&amp;FIXED(R359,3)&amp;")x0.1303 kg/m3"</f>
        <v xml:space="preserve"> 알루미늄분말(0.01%):(0.120+0.101+0.209)x0.1303 kg/m3</v>
      </c>
      <c r="Q362" s="14" t="s">
        <v>19</v>
      </c>
      <c r="R362" s="220">
        <f>ROUND(SUM(R357:T359)*0.1303,3)</f>
        <v>5.6000000000000001E-2</v>
      </c>
      <c r="S362" s="217"/>
      <c r="T362" s="218"/>
      <c r="U362" s="10" t="s">
        <v>35</v>
      </c>
    </row>
    <row r="363" spans="1:26" s="6" customFormat="1" ht="20.100000000000001" customHeight="1">
      <c r="A363" s="21"/>
      <c r="B363" s="22"/>
      <c r="C363" s="22"/>
      <c r="D363" s="141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1"/>
      <c r="S363" s="22"/>
      <c r="T363" s="142"/>
      <c r="U363" s="25"/>
      <c r="V363" s="30" t="s">
        <v>33</v>
      </c>
      <c r="W363" s="29"/>
      <c r="X363" s="29"/>
      <c r="Y363" s="29"/>
      <c r="Z363" s="29"/>
    </row>
    <row r="364" spans="1:26" s="6" customFormat="1" ht="20.100000000000001" hidden="1" customHeight="1">
      <c r="A364" s="143"/>
      <c r="B364" s="144"/>
      <c r="C364" s="144"/>
      <c r="D364" s="145" t="s">
        <v>162</v>
      </c>
      <c r="E364" s="144" t="str">
        <f>" 1차주입(평균천공장):π/4x(0.127)^2x"&amp;FIXED(W364,1)&amp;"M"</f>
        <v xml:space="preserve"> 1차주입(평균천공장):π/4x(0.127)^2x16.0M</v>
      </c>
      <c r="F364" s="144"/>
      <c r="G364" s="144"/>
      <c r="H364" s="144"/>
      <c r="I364" s="144"/>
      <c r="J364" s="144"/>
      <c r="K364" s="144"/>
      <c r="L364" s="144"/>
      <c r="M364" s="144"/>
      <c r="N364" s="144"/>
      <c r="O364" s="144"/>
      <c r="P364" s="144"/>
      <c r="Q364" s="146" t="s">
        <v>19</v>
      </c>
      <c r="R364" s="168">
        <f>ROUND(PI()/4*(0.127)^2*W364,3)</f>
        <v>0.20300000000000001</v>
      </c>
      <c r="S364" s="169"/>
      <c r="T364" s="170"/>
      <c r="U364" s="147" t="s">
        <v>34</v>
      </c>
      <c r="V364" s="31">
        <v>5</v>
      </c>
      <c r="W364" s="171">
        <f>LOOKUP(V364,$D$2:$D$64,$V$2:$V$64)</f>
        <v>16</v>
      </c>
      <c r="X364" s="171"/>
      <c r="Y364" s="32"/>
      <c r="Z364" s="32"/>
    </row>
    <row r="365" spans="1:26" s="6" customFormat="1" ht="20.100000000000001" hidden="1" customHeight="1">
      <c r="A365" s="143"/>
      <c r="B365" s="144"/>
      <c r="C365" s="144"/>
      <c r="D365" s="148"/>
      <c r="E365" s="144" t="str">
        <f>" 2차주입(자유장):π/4x(0.127)^2x"&amp;FIXED(W365,1)&amp;"M * 2.0"</f>
        <v xml:space="preserve"> 2차주입(자유장):π/4x(0.127)^2x8.0M * 2.0</v>
      </c>
      <c r="F365" s="144"/>
      <c r="G365" s="144"/>
      <c r="H365" s="144"/>
      <c r="I365" s="144"/>
      <c r="J365" s="144"/>
      <c r="K365" s="144"/>
      <c r="L365" s="144"/>
      <c r="M365" s="144"/>
      <c r="N365" s="144"/>
      <c r="O365" s="144"/>
      <c r="P365" s="144"/>
      <c r="Q365" s="146" t="s">
        <v>19</v>
      </c>
      <c r="R365" s="168">
        <f>ROUND(PI()/4*(0.127)^2*W365*2,3)</f>
        <v>0.20300000000000001</v>
      </c>
      <c r="S365" s="169"/>
      <c r="T365" s="170"/>
      <c r="U365" s="147" t="s">
        <v>34</v>
      </c>
      <c r="W365" s="171">
        <f>LOOKUP(V364,$D$2:$D$64,$Z$2:$Z$64)</f>
        <v>8</v>
      </c>
      <c r="X365" s="171"/>
      <c r="Y365" s="32"/>
      <c r="Z365" s="32" t="s">
        <v>131</v>
      </c>
    </row>
    <row r="366" spans="1:26" s="6" customFormat="1" ht="20.100000000000001" hidden="1" customHeight="1">
      <c r="A366" s="143"/>
      <c r="B366" s="144"/>
      <c r="C366" s="144"/>
      <c r="D366" s="148"/>
      <c r="E366" s="144" t="str">
        <f>" 3차주입(정착장):π/4x(0.127)^2x"&amp;FIXED(W366,1)&amp;"M*3.0"</f>
        <v xml:space="preserve"> 3차주입(정착장):π/4x(0.127)^2x8.0M*3.0</v>
      </c>
      <c r="F366" s="144"/>
      <c r="G366" s="144"/>
      <c r="H366" s="144"/>
      <c r="I366" s="144"/>
      <c r="J366" s="144"/>
      <c r="K366" s="144"/>
      <c r="L366" s="144"/>
      <c r="M366" s="144"/>
      <c r="N366" s="144"/>
      <c r="O366" s="144"/>
      <c r="P366" s="144"/>
      <c r="Q366" s="146" t="s">
        <v>19</v>
      </c>
      <c r="R366" s="168">
        <f>ROUND(PI()/4*(0.127)^2*W366*3,3)</f>
        <v>0.30399999999999999</v>
      </c>
      <c r="S366" s="169"/>
      <c r="T366" s="170"/>
      <c r="U366" s="147" t="s">
        <v>34</v>
      </c>
      <c r="W366" s="158">
        <f>LOOKUP(V364,$D$2:$D$64,$AB$2:$AB$64)</f>
        <v>8</v>
      </c>
      <c r="X366" s="158"/>
      <c r="Y366" s="33">
        <f>LOOKUP(V364,$D$2:$D$64,$E$2:$E$64)</f>
        <v>0</v>
      </c>
      <c r="Z366" s="71">
        <f>SUM(R364:T366)*Y366</f>
        <v>0</v>
      </c>
    </row>
    <row r="367" spans="1:26" s="6" customFormat="1" ht="20.100000000000001" hidden="1" customHeight="1">
      <c r="A367" s="143"/>
      <c r="B367" s="144"/>
      <c r="C367" s="144"/>
      <c r="D367" s="148"/>
      <c r="E367" s="144" t="str">
        <f>" 시멘트량:("&amp;FIXED(R364,3)&amp;"+"&amp;FIXED(R365,3)&amp;"+"&amp;FIXED(R366,3)&amp;")x1303 kg/m3"</f>
        <v xml:space="preserve"> 시멘트량:(0.203+0.203+0.304)x1303 kg/m3</v>
      </c>
      <c r="F367" s="144"/>
      <c r="G367" s="144"/>
      <c r="H367" s="144"/>
      <c r="I367" s="144"/>
      <c r="J367" s="144"/>
      <c r="K367" s="144"/>
      <c r="L367" s="144"/>
      <c r="M367" s="144"/>
      <c r="N367" s="144"/>
      <c r="O367" s="144"/>
      <c r="P367" s="144"/>
      <c r="Q367" s="146" t="s">
        <v>19</v>
      </c>
      <c r="R367" s="172">
        <f>ROUND(SUM(R364:T366)*1303,3)</f>
        <v>925.13</v>
      </c>
      <c r="S367" s="173"/>
      <c r="T367" s="174"/>
      <c r="U367" s="147" t="s">
        <v>35</v>
      </c>
      <c r="W367" s="166">
        <f>ROUND(R367/40*Y366,0)</f>
        <v>0</v>
      </c>
      <c r="X367" s="166"/>
    </row>
    <row r="368" spans="1:26" s="6" customFormat="1" ht="20.100000000000001" hidden="1" customHeight="1">
      <c r="A368" s="143"/>
      <c r="B368" s="144"/>
      <c r="C368" s="144"/>
      <c r="D368" s="148"/>
      <c r="E368" s="144" t="str">
        <f>" 감수제(0.2%):("&amp;FIXED(R364,3)&amp;"+"&amp;FIXED(R365,3)&amp;"+"&amp;FIXED(R366,3)&amp;")x2.606 kg/m3"</f>
        <v xml:space="preserve"> 감수제(0.2%):(0.203+0.203+0.304)x2.606 kg/m3</v>
      </c>
      <c r="F368" s="144"/>
      <c r="G368" s="144"/>
      <c r="H368" s="144"/>
      <c r="I368" s="144"/>
      <c r="J368" s="144"/>
      <c r="K368" s="144"/>
      <c r="L368" s="144"/>
      <c r="M368" s="144"/>
      <c r="N368" s="144"/>
      <c r="O368" s="144"/>
      <c r="P368" s="144"/>
      <c r="Q368" s="146" t="s">
        <v>19</v>
      </c>
      <c r="R368" s="172">
        <f>ROUND(SUM(R364:T366)*2.606,3)</f>
        <v>1.85</v>
      </c>
      <c r="S368" s="173"/>
      <c r="T368" s="174"/>
      <c r="U368" s="147" t="s">
        <v>35</v>
      </c>
    </row>
    <row r="369" spans="1:26" s="6" customFormat="1" ht="20.100000000000001" hidden="1" customHeight="1">
      <c r="A369" s="143"/>
      <c r="B369" s="144"/>
      <c r="C369" s="144"/>
      <c r="D369" s="148"/>
      <c r="E369" s="144" t="str">
        <f>" 알루미늄분말(0.01%):("&amp;FIXED(R364,3)&amp;"+"&amp;FIXED(R365,3)&amp;"+"&amp;FIXED(R366,3)&amp;")x0.1303 kg/m3"</f>
        <v xml:space="preserve"> 알루미늄분말(0.01%):(0.203+0.203+0.304)x0.1303 kg/m3</v>
      </c>
      <c r="F369" s="144"/>
      <c r="G369" s="144"/>
      <c r="H369" s="144"/>
      <c r="I369" s="144"/>
      <c r="J369" s="144"/>
      <c r="K369" s="144"/>
      <c r="L369" s="144"/>
      <c r="M369" s="144"/>
      <c r="N369" s="144"/>
      <c r="O369" s="144"/>
      <c r="P369" s="144"/>
      <c r="Q369" s="146" t="s">
        <v>19</v>
      </c>
      <c r="R369" s="172">
        <f>ROUND(SUM(R364:T366)*0.1303,3)</f>
        <v>9.2999999999999999E-2</v>
      </c>
      <c r="S369" s="173"/>
      <c r="T369" s="174"/>
      <c r="U369" s="147" t="s">
        <v>35</v>
      </c>
    </row>
    <row r="370" spans="1:26" s="6" customFormat="1" ht="20.100000000000001" hidden="1" customHeight="1">
      <c r="A370" s="143"/>
      <c r="B370" s="144"/>
      <c r="C370" s="144"/>
      <c r="D370" s="148"/>
      <c r="E370" s="144"/>
      <c r="F370" s="144"/>
      <c r="G370" s="144"/>
      <c r="H370" s="144"/>
      <c r="I370" s="144"/>
      <c r="J370" s="144"/>
      <c r="K370" s="144"/>
      <c r="L370" s="144"/>
      <c r="M370" s="144"/>
      <c r="N370" s="144"/>
      <c r="O370" s="144"/>
      <c r="P370" s="144"/>
      <c r="Q370" s="146"/>
      <c r="R370" s="149"/>
      <c r="S370" s="150"/>
      <c r="T370" s="151"/>
      <c r="U370" s="147"/>
    </row>
    <row r="371" spans="1:26" s="6" customFormat="1" ht="20.100000000000001" hidden="1" customHeight="1">
      <c r="A371" s="143"/>
      <c r="B371" s="144"/>
      <c r="C371" s="144"/>
      <c r="D371" s="148"/>
      <c r="E371" s="144" t="str">
        <f>E77</f>
        <v>4+706</v>
      </c>
      <c r="F371" s="144"/>
      <c r="G371" s="144"/>
      <c r="H371" s="144"/>
      <c r="I371" s="144"/>
      <c r="J371" s="144"/>
      <c r="K371" s="144"/>
      <c r="L371" s="144"/>
      <c r="M371" s="144"/>
      <c r="N371" s="144"/>
      <c r="O371" s="144"/>
      <c r="P371" s="144"/>
      <c r="Q371" s="144"/>
      <c r="R371" s="143"/>
      <c r="S371" s="144"/>
      <c r="T371" s="152"/>
      <c r="U371" s="147"/>
      <c r="V371" s="30" t="s">
        <v>33</v>
      </c>
    </row>
    <row r="372" spans="1:26" s="6" customFormat="1" ht="20.100000000000001" hidden="1" customHeight="1">
      <c r="A372" s="143"/>
      <c r="B372" s="144"/>
      <c r="C372" s="144"/>
      <c r="D372" s="145" t="s">
        <v>160</v>
      </c>
      <c r="E372" s="144" t="str">
        <f>" 1차주입(평균천공장):π/4x(0.127)^2x"&amp;FIXED(W372,1)&amp;"M"</f>
        <v xml:space="preserve"> 1차주입(평균천공장):π/4x(0.127)^2x21.0M</v>
      </c>
      <c r="F372" s="144"/>
      <c r="G372" s="144"/>
      <c r="H372" s="144"/>
      <c r="I372" s="144"/>
      <c r="J372" s="144"/>
      <c r="K372" s="144"/>
      <c r="L372" s="144"/>
      <c r="M372" s="144"/>
      <c r="N372" s="144"/>
      <c r="O372" s="144"/>
      <c r="P372" s="144"/>
      <c r="Q372" s="146" t="s">
        <v>19</v>
      </c>
      <c r="R372" s="168">
        <f>ROUND(PI()/4*(0.127)^2*W372,3)</f>
        <v>0.26600000000000001</v>
      </c>
      <c r="S372" s="169"/>
      <c r="T372" s="170"/>
      <c r="U372" s="147" t="s">
        <v>34</v>
      </c>
      <c r="V372" s="31">
        <v>6</v>
      </c>
      <c r="W372" s="171">
        <f>LOOKUP(V372,$D$2:$D$64,$V$2:$V$64)</f>
        <v>21</v>
      </c>
      <c r="X372" s="171"/>
      <c r="Y372" s="32"/>
    </row>
    <row r="373" spans="1:26" s="6" customFormat="1" ht="20.100000000000001" hidden="1" customHeight="1">
      <c r="A373" s="143"/>
      <c r="B373" s="144"/>
      <c r="C373" s="144"/>
      <c r="D373" s="148"/>
      <c r="E373" s="144" t="str">
        <f>" 2차주입(자유장):π/4x(0.127)^2x"&amp;FIXED(W373,1)&amp;"M * 2.0"</f>
        <v xml:space="preserve"> 2차주입(자유장):π/4x(0.127)^2x13.0M * 2.0</v>
      </c>
      <c r="F373" s="144"/>
      <c r="G373" s="144"/>
      <c r="H373" s="144"/>
      <c r="I373" s="144"/>
      <c r="J373" s="144"/>
      <c r="K373" s="144"/>
      <c r="L373" s="144"/>
      <c r="M373" s="144"/>
      <c r="N373" s="144"/>
      <c r="O373" s="144"/>
      <c r="P373" s="144"/>
      <c r="Q373" s="146" t="s">
        <v>19</v>
      </c>
      <c r="R373" s="168">
        <f>ROUND(PI()/4*(0.127)^2*W373*2,3)</f>
        <v>0.32900000000000001</v>
      </c>
      <c r="S373" s="169"/>
      <c r="T373" s="170"/>
      <c r="U373" s="147" t="s">
        <v>34</v>
      </c>
      <c r="W373" s="171">
        <f>LOOKUP(V372,$D$2:$D$64,$Z$2:$Z$64)</f>
        <v>13</v>
      </c>
      <c r="X373" s="171"/>
      <c r="Y373" s="32"/>
      <c r="Z373" s="32" t="s">
        <v>131</v>
      </c>
    </row>
    <row r="374" spans="1:26" s="6" customFormat="1" ht="20.100000000000001" hidden="1" customHeight="1">
      <c r="A374" s="143"/>
      <c r="B374" s="144"/>
      <c r="C374" s="144"/>
      <c r="D374" s="148"/>
      <c r="E374" s="144" t="str">
        <f>" 3차주입(정착장):π/4x(0.127)^2x"&amp;FIXED(W374,1)&amp;"M*3.0"</f>
        <v xml:space="preserve"> 3차주입(정착장):π/4x(0.127)^2x8.0M*3.0</v>
      </c>
      <c r="F374" s="144"/>
      <c r="G374" s="144"/>
      <c r="H374" s="144"/>
      <c r="I374" s="144"/>
      <c r="J374" s="144"/>
      <c r="K374" s="144"/>
      <c r="L374" s="144"/>
      <c r="M374" s="144"/>
      <c r="N374" s="144"/>
      <c r="O374" s="144"/>
      <c r="P374" s="144"/>
      <c r="Q374" s="146" t="s">
        <v>19</v>
      </c>
      <c r="R374" s="168">
        <f>ROUND(PI()/4*(0.127)^2*W374*3,3)</f>
        <v>0.30399999999999999</v>
      </c>
      <c r="S374" s="169"/>
      <c r="T374" s="170"/>
      <c r="U374" s="147" t="s">
        <v>34</v>
      </c>
      <c r="W374" s="158">
        <f>LOOKUP(V372,$D$2:$D$64,$AB$2:$AB$64)</f>
        <v>8</v>
      </c>
      <c r="X374" s="158"/>
      <c r="Y374" s="33">
        <f>LOOKUP(V372,$D$2:$D$64,$E$2:$E$64)</f>
        <v>0</v>
      </c>
      <c r="Z374" s="71">
        <f>SUM(R372:T374)*Y374</f>
        <v>0</v>
      </c>
    </row>
    <row r="375" spans="1:26" s="6" customFormat="1" ht="20.100000000000001" hidden="1" customHeight="1">
      <c r="A375" s="143"/>
      <c r="B375" s="144"/>
      <c r="C375" s="144"/>
      <c r="D375" s="148"/>
      <c r="E375" s="144" t="str">
        <f>" 시멘트량:("&amp;FIXED(R372,3)&amp;"+"&amp;FIXED(R373,3)&amp;"+"&amp;FIXED(R374,3)&amp;")x1303 kg/m3"</f>
        <v xml:space="preserve"> 시멘트량:(0.266+0.329+0.304)x1303 kg/m3</v>
      </c>
      <c r="F375" s="144"/>
      <c r="G375" s="144"/>
      <c r="H375" s="144"/>
      <c r="I375" s="144"/>
      <c r="J375" s="144"/>
      <c r="K375" s="144"/>
      <c r="L375" s="144"/>
      <c r="M375" s="144"/>
      <c r="N375" s="144"/>
      <c r="O375" s="144"/>
      <c r="P375" s="144"/>
      <c r="Q375" s="146" t="s">
        <v>19</v>
      </c>
      <c r="R375" s="172">
        <f>ROUND(SUM(R372:T374)*1303,3)</f>
        <v>1171.3969999999999</v>
      </c>
      <c r="S375" s="173"/>
      <c r="T375" s="174"/>
      <c r="U375" s="147" t="s">
        <v>35</v>
      </c>
      <c r="W375" s="166">
        <f>ROUND(R375/40*Y374,0)</f>
        <v>0</v>
      </c>
      <c r="X375" s="166"/>
    </row>
    <row r="376" spans="1:26" s="6" customFormat="1" ht="20.100000000000001" hidden="1" customHeight="1">
      <c r="A376" s="143"/>
      <c r="B376" s="144"/>
      <c r="C376" s="144"/>
      <c r="D376" s="148"/>
      <c r="E376" s="144" t="str">
        <f>" 감수제(0.2%):("&amp;FIXED(R372,3)&amp;"+"&amp;FIXED(R373,3)&amp;"+"&amp;FIXED(R374,3)&amp;")x2.606 kg/m3"</f>
        <v xml:space="preserve"> 감수제(0.2%):(0.266+0.329+0.304)x2.606 kg/m3</v>
      </c>
      <c r="F376" s="144"/>
      <c r="G376" s="144"/>
      <c r="H376" s="144"/>
      <c r="I376" s="144"/>
      <c r="J376" s="144"/>
      <c r="K376" s="144"/>
      <c r="L376" s="144"/>
      <c r="M376" s="144"/>
      <c r="N376" s="144"/>
      <c r="O376" s="144"/>
      <c r="P376" s="144"/>
      <c r="Q376" s="146" t="s">
        <v>19</v>
      </c>
      <c r="R376" s="172">
        <f>ROUND(SUM(R372:T374)*2.606,3)</f>
        <v>2.343</v>
      </c>
      <c r="S376" s="173"/>
      <c r="T376" s="174"/>
      <c r="U376" s="147" t="s">
        <v>35</v>
      </c>
    </row>
    <row r="377" spans="1:26" s="6" customFormat="1" ht="20.100000000000001" hidden="1" customHeight="1">
      <c r="A377" s="143"/>
      <c r="B377" s="144"/>
      <c r="C377" s="144"/>
      <c r="D377" s="148"/>
      <c r="E377" s="144" t="str">
        <f>" 알루미늄분말(0.01%):("&amp;FIXED(R372,3)&amp;"+"&amp;FIXED(R373,3)&amp;"+"&amp;FIXED(R374,3)&amp;")x0.1303 kg/m3"</f>
        <v xml:space="preserve"> 알루미늄분말(0.01%):(0.266+0.329+0.304)x0.1303 kg/m3</v>
      </c>
      <c r="F377" s="144"/>
      <c r="G377" s="144"/>
      <c r="H377" s="144"/>
      <c r="I377" s="144"/>
      <c r="J377" s="144"/>
      <c r="K377" s="144"/>
      <c r="L377" s="144"/>
      <c r="M377" s="144"/>
      <c r="N377" s="144"/>
      <c r="O377" s="144"/>
      <c r="P377" s="144"/>
      <c r="Q377" s="146" t="s">
        <v>19</v>
      </c>
      <c r="R377" s="172">
        <f>ROUND(SUM(R372:T374)*0.1303,3)</f>
        <v>0.11700000000000001</v>
      </c>
      <c r="S377" s="173"/>
      <c r="T377" s="174"/>
      <c r="U377" s="147" t="s">
        <v>35</v>
      </c>
    </row>
    <row r="378" spans="1:26" s="6" customFormat="1" ht="20.100000000000001" hidden="1" customHeight="1">
      <c r="A378" s="143"/>
      <c r="B378" s="144"/>
      <c r="C378" s="144"/>
      <c r="D378" s="148"/>
      <c r="E378" s="144"/>
      <c r="F378" s="144"/>
      <c r="G378" s="144"/>
      <c r="H378" s="144"/>
      <c r="I378" s="144"/>
      <c r="J378" s="144"/>
      <c r="K378" s="144"/>
      <c r="L378" s="144"/>
      <c r="M378" s="144"/>
      <c r="N378" s="144"/>
      <c r="O378" s="144"/>
      <c r="P378" s="144"/>
      <c r="Q378" s="144"/>
      <c r="R378" s="149"/>
      <c r="S378" s="150"/>
      <c r="T378" s="151"/>
      <c r="U378" s="147"/>
      <c r="V378" s="30" t="s">
        <v>33</v>
      </c>
    </row>
    <row r="379" spans="1:26" s="6" customFormat="1" ht="20.100000000000001" hidden="1" customHeight="1">
      <c r="A379" s="143"/>
      <c r="B379" s="144"/>
      <c r="C379" s="144"/>
      <c r="D379" s="145" t="s">
        <v>161</v>
      </c>
      <c r="E379" s="144" t="str">
        <f>" 1차주입(평균천공장):π/4x(0.127)^2x"&amp;FIXED(W379,1)&amp;"M"</f>
        <v xml:space="preserve"> 1차주입(평균천공장):π/4x(0.127)^2x18.0M</v>
      </c>
      <c r="F379" s="144"/>
      <c r="G379" s="144"/>
      <c r="H379" s="144"/>
      <c r="I379" s="144"/>
      <c r="J379" s="144"/>
      <c r="K379" s="144"/>
      <c r="L379" s="144"/>
      <c r="M379" s="144"/>
      <c r="N379" s="144"/>
      <c r="O379" s="144"/>
      <c r="P379" s="144"/>
      <c r="Q379" s="146" t="s">
        <v>19</v>
      </c>
      <c r="R379" s="168">
        <f>ROUND(PI()/4*(0.127)^2*W379,3)</f>
        <v>0.22800000000000001</v>
      </c>
      <c r="S379" s="169"/>
      <c r="T379" s="170"/>
      <c r="U379" s="147" t="s">
        <v>34</v>
      </c>
      <c r="V379" s="31">
        <v>7</v>
      </c>
      <c r="W379" s="171">
        <f>LOOKUP(V379,$D$2:$D$64,$V$2:$V$64)</f>
        <v>18</v>
      </c>
      <c r="X379" s="171"/>
      <c r="Y379" s="32"/>
    </row>
    <row r="380" spans="1:26" s="6" customFormat="1" ht="20.100000000000001" hidden="1" customHeight="1">
      <c r="A380" s="143"/>
      <c r="B380" s="144"/>
      <c r="C380" s="144"/>
      <c r="D380" s="148"/>
      <c r="E380" s="144" t="str">
        <f>" 2차주입(자유장):π/4x(0.127)^2x"&amp;FIXED(W380,1)&amp;"M * 2.0"</f>
        <v xml:space="preserve"> 2차주입(자유장):π/4x(0.127)^2x10.0M * 2.0</v>
      </c>
      <c r="F380" s="144"/>
      <c r="G380" s="144"/>
      <c r="H380" s="144"/>
      <c r="I380" s="144"/>
      <c r="J380" s="144"/>
      <c r="K380" s="144"/>
      <c r="L380" s="144"/>
      <c r="M380" s="144"/>
      <c r="N380" s="144"/>
      <c r="O380" s="144"/>
      <c r="P380" s="144"/>
      <c r="Q380" s="146" t="s">
        <v>19</v>
      </c>
      <c r="R380" s="168">
        <f>ROUND(PI()/4*(0.127)^2*W380*2,3)</f>
        <v>0.253</v>
      </c>
      <c r="S380" s="169"/>
      <c r="T380" s="170"/>
      <c r="U380" s="147" t="s">
        <v>34</v>
      </c>
      <c r="W380" s="171">
        <f>LOOKUP(V379,$D$2:$D$64,$Z$2:$Z$64)</f>
        <v>10</v>
      </c>
      <c r="X380" s="171"/>
      <c r="Y380" s="32"/>
      <c r="Z380" s="32" t="s">
        <v>131</v>
      </c>
    </row>
    <row r="381" spans="1:26" s="6" customFormat="1" ht="20.100000000000001" hidden="1" customHeight="1">
      <c r="A381" s="143"/>
      <c r="B381" s="144"/>
      <c r="C381" s="144"/>
      <c r="D381" s="148"/>
      <c r="E381" s="144" t="str">
        <f>" 3차주입(정착장):π/4x(0.127)^2x"&amp;FIXED(W381,1)&amp;"M*3.0"</f>
        <v xml:space="preserve"> 3차주입(정착장):π/4x(0.127)^2x8.0M*3.0</v>
      </c>
      <c r="F381" s="144"/>
      <c r="G381" s="144"/>
      <c r="H381" s="144"/>
      <c r="I381" s="144"/>
      <c r="J381" s="144"/>
      <c r="K381" s="144"/>
      <c r="L381" s="144"/>
      <c r="M381" s="144"/>
      <c r="N381" s="144"/>
      <c r="O381" s="144"/>
      <c r="P381" s="144"/>
      <c r="Q381" s="146" t="s">
        <v>19</v>
      </c>
      <c r="R381" s="168">
        <f>ROUND(PI()/4*(0.127)^2*W381*3,3)</f>
        <v>0.30399999999999999</v>
      </c>
      <c r="S381" s="169"/>
      <c r="T381" s="170"/>
      <c r="U381" s="147" t="s">
        <v>34</v>
      </c>
      <c r="W381" s="158">
        <f>LOOKUP(V379,$D$2:$D$64,$AB$2:$AB$64)</f>
        <v>8</v>
      </c>
      <c r="X381" s="158"/>
      <c r="Y381" s="33">
        <f>LOOKUP(V379,$D$2:$D$64,$E$2:$E$64)</f>
        <v>0</v>
      </c>
      <c r="Z381" s="71">
        <f>SUM(R379:T381)*Y381</f>
        <v>0</v>
      </c>
    </row>
    <row r="382" spans="1:26" s="6" customFormat="1" ht="20.100000000000001" hidden="1" customHeight="1">
      <c r="A382" s="143"/>
      <c r="B382" s="144"/>
      <c r="C382" s="144"/>
      <c r="D382" s="148"/>
      <c r="E382" s="144" t="str">
        <f>" 시멘트량:("&amp;FIXED(R379,3)&amp;"+"&amp;FIXED(R380,3)&amp;"+"&amp;FIXED(R381,3)&amp;")x1303 kg/m3"</f>
        <v xml:space="preserve"> 시멘트량:(0.228+0.253+0.304)x1303 kg/m3</v>
      </c>
      <c r="F382" s="144"/>
      <c r="G382" s="144"/>
      <c r="H382" s="144"/>
      <c r="I382" s="144"/>
      <c r="J382" s="144"/>
      <c r="K382" s="144"/>
      <c r="L382" s="144"/>
      <c r="M382" s="144"/>
      <c r="N382" s="144"/>
      <c r="O382" s="144"/>
      <c r="P382" s="144"/>
      <c r="Q382" s="146" t="s">
        <v>19</v>
      </c>
      <c r="R382" s="172">
        <f>ROUND(SUM(R379:T381)*1303,3)</f>
        <v>1022.855</v>
      </c>
      <c r="S382" s="173"/>
      <c r="T382" s="174"/>
      <c r="U382" s="147" t="s">
        <v>35</v>
      </c>
      <c r="W382" s="166">
        <f>ROUND(R382/40*Y381,0)</f>
        <v>0</v>
      </c>
      <c r="X382" s="166"/>
    </row>
    <row r="383" spans="1:26" s="6" customFormat="1" ht="20.100000000000001" hidden="1" customHeight="1">
      <c r="A383" s="143"/>
      <c r="B383" s="144"/>
      <c r="C383" s="144"/>
      <c r="D383" s="148"/>
      <c r="E383" s="144" t="str">
        <f>" 감수제(0.2%):("&amp;FIXED(R379,3)&amp;"+"&amp;FIXED(R380,3)&amp;"+"&amp;FIXED(R381,3)&amp;")x2.606 kg/m3"</f>
        <v xml:space="preserve"> 감수제(0.2%):(0.228+0.253+0.304)x2.606 kg/m3</v>
      </c>
      <c r="F383" s="144"/>
      <c r="G383" s="144"/>
      <c r="H383" s="144"/>
      <c r="I383" s="144"/>
      <c r="J383" s="144"/>
      <c r="K383" s="144"/>
      <c r="L383" s="144"/>
      <c r="M383" s="144"/>
      <c r="N383" s="144"/>
      <c r="O383" s="144"/>
      <c r="P383" s="144"/>
      <c r="Q383" s="146" t="s">
        <v>19</v>
      </c>
      <c r="R383" s="172">
        <f>ROUND(SUM(R379:T381)*2.606,3)</f>
        <v>2.0459999999999998</v>
      </c>
      <c r="S383" s="173"/>
      <c r="T383" s="174"/>
      <c r="U383" s="147" t="s">
        <v>35</v>
      </c>
    </row>
    <row r="384" spans="1:26" s="6" customFormat="1" ht="20.100000000000001" hidden="1" customHeight="1">
      <c r="A384" s="143"/>
      <c r="B384" s="144"/>
      <c r="C384" s="144"/>
      <c r="D384" s="148"/>
      <c r="E384" s="144" t="str">
        <f>" 알루미늄분말(0.01%):("&amp;FIXED(R379,3)&amp;"+"&amp;FIXED(R380,3)&amp;"+"&amp;FIXED(R381,3)&amp;")x0.1303 kg/m3"</f>
        <v xml:space="preserve"> 알루미늄분말(0.01%):(0.228+0.253+0.304)x0.1303 kg/m3</v>
      </c>
      <c r="F384" s="144"/>
      <c r="G384" s="144"/>
      <c r="H384" s="144"/>
      <c r="I384" s="144"/>
      <c r="J384" s="144"/>
      <c r="K384" s="144"/>
      <c r="L384" s="144"/>
      <c r="M384" s="144"/>
      <c r="N384" s="144"/>
      <c r="O384" s="144"/>
      <c r="P384" s="144"/>
      <c r="Q384" s="146" t="s">
        <v>19</v>
      </c>
      <c r="R384" s="172">
        <f>ROUND(SUM(R379:T381)*0.1303,3)</f>
        <v>0.10199999999999999</v>
      </c>
      <c r="S384" s="173"/>
      <c r="T384" s="174"/>
      <c r="U384" s="147" t="s">
        <v>35</v>
      </c>
    </row>
    <row r="385" spans="1:26" s="6" customFormat="1" ht="20.100000000000001" hidden="1" customHeight="1">
      <c r="A385" s="143"/>
      <c r="B385" s="144"/>
      <c r="C385" s="144"/>
      <c r="D385" s="148"/>
      <c r="E385" s="144"/>
      <c r="F385" s="144"/>
      <c r="G385" s="144"/>
      <c r="H385" s="144"/>
      <c r="I385" s="144"/>
      <c r="J385" s="144"/>
      <c r="K385" s="144"/>
      <c r="L385" s="144"/>
      <c r="M385" s="144"/>
      <c r="N385" s="144"/>
      <c r="O385" s="144"/>
      <c r="P385" s="144"/>
      <c r="Q385" s="144"/>
      <c r="R385" s="149"/>
      <c r="S385" s="150"/>
      <c r="T385" s="151"/>
      <c r="U385" s="147"/>
      <c r="V385" s="30" t="s">
        <v>33</v>
      </c>
    </row>
    <row r="386" spans="1:26" s="6" customFormat="1" ht="20.100000000000001" hidden="1" customHeight="1">
      <c r="A386" s="143"/>
      <c r="B386" s="144"/>
      <c r="C386" s="144"/>
      <c r="D386" s="145" t="s">
        <v>163</v>
      </c>
      <c r="E386" s="144" t="str">
        <f>" 1차주입(평균천공장):π/4x(0.127)^2x"&amp;FIXED(W386,1)&amp;"M"</f>
        <v xml:space="preserve"> 1차주입(평균천공장):π/4x(0.127)^2x16.0M</v>
      </c>
      <c r="F386" s="144"/>
      <c r="G386" s="144"/>
      <c r="H386" s="144"/>
      <c r="I386" s="144"/>
      <c r="J386" s="144"/>
      <c r="K386" s="144"/>
      <c r="L386" s="144"/>
      <c r="M386" s="144"/>
      <c r="N386" s="144"/>
      <c r="O386" s="144"/>
      <c r="P386" s="144"/>
      <c r="Q386" s="146" t="s">
        <v>19</v>
      </c>
      <c r="R386" s="168">
        <f>ROUND(PI()/4*(0.127)^2*W386,3)</f>
        <v>0.20300000000000001</v>
      </c>
      <c r="S386" s="169"/>
      <c r="T386" s="170"/>
      <c r="U386" s="147" t="s">
        <v>34</v>
      </c>
      <c r="V386" s="31">
        <v>8</v>
      </c>
      <c r="W386" s="171">
        <f>LOOKUP(V386,$D$2:$D$64,$V$2:$V$64)</f>
        <v>16</v>
      </c>
      <c r="X386" s="171"/>
      <c r="Y386" s="32"/>
    </row>
    <row r="387" spans="1:26" s="6" customFormat="1" ht="20.100000000000001" hidden="1" customHeight="1">
      <c r="A387" s="143"/>
      <c r="B387" s="144"/>
      <c r="C387" s="144"/>
      <c r="D387" s="148"/>
      <c r="E387" s="144" t="str">
        <f>" 2차주입(자유장):π/4x(0.127)^2x"&amp;FIXED(W387,1)&amp;"M * 2.0"</f>
        <v xml:space="preserve"> 2차주입(자유장):π/4x(0.127)^2x8.0M * 2.0</v>
      </c>
      <c r="F387" s="144"/>
      <c r="G387" s="144"/>
      <c r="H387" s="144"/>
      <c r="I387" s="144"/>
      <c r="J387" s="144"/>
      <c r="K387" s="144"/>
      <c r="L387" s="144"/>
      <c r="M387" s="144"/>
      <c r="N387" s="144"/>
      <c r="O387" s="144"/>
      <c r="P387" s="144"/>
      <c r="Q387" s="146" t="s">
        <v>19</v>
      </c>
      <c r="R387" s="168">
        <f>ROUND(PI()/4*(0.127)^2*W387*2,3)</f>
        <v>0.20300000000000001</v>
      </c>
      <c r="S387" s="169"/>
      <c r="T387" s="170"/>
      <c r="U387" s="147" t="s">
        <v>34</v>
      </c>
      <c r="W387" s="171">
        <f>LOOKUP(V386,$D$2:$D$64,$Z$2:$Z$64)</f>
        <v>8</v>
      </c>
      <c r="X387" s="171"/>
      <c r="Y387" s="32"/>
      <c r="Z387" s="32" t="s">
        <v>131</v>
      </c>
    </row>
    <row r="388" spans="1:26" s="6" customFormat="1" ht="20.100000000000001" hidden="1" customHeight="1">
      <c r="A388" s="143"/>
      <c r="B388" s="144"/>
      <c r="C388" s="144"/>
      <c r="D388" s="148"/>
      <c r="E388" s="144" t="str">
        <f>" 3차주입(정착장):π/4x(0.127)^2x"&amp;FIXED(W388,1)&amp;"M*3.0"</f>
        <v xml:space="preserve"> 3차주입(정착장):π/4x(0.127)^2x8.0M*3.0</v>
      </c>
      <c r="F388" s="144"/>
      <c r="G388" s="144"/>
      <c r="H388" s="144"/>
      <c r="I388" s="144"/>
      <c r="J388" s="144"/>
      <c r="K388" s="144"/>
      <c r="L388" s="144"/>
      <c r="M388" s="144"/>
      <c r="N388" s="144"/>
      <c r="O388" s="144"/>
      <c r="P388" s="144"/>
      <c r="Q388" s="146" t="s">
        <v>19</v>
      </c>
      <c r="R388" s="168">
        <f>ROUND(PI()/4*(0.127)^2*W388*3,3)</f>
        <v>0.30399999999999999</v>
      </c>
      <c r="S388" s="169"/>
      <c r="T388" s="170"/>
      <c r="U388" s="147" t="s">
        <v>34</v>
      </c>
      <c r="W388" s="158">
        <f>LOOKUP(V386,$D$2:$D$64,$AB$2:$AB$64)</f>
        <v>8</v>
      </c>
      <c r="X388" s="158"/>
      <c r="Y388" s="33">
        <f>LOOKUP(V386,$D$2:$D$64,$E$2:$E$64)</f>
        <v>0</v>
      </c>
      <c r="Z388" s="71">
        <f>SUM(R386:T388)*Y388</f>
        <v>0</v>
      </c>
    </row>
    <row r="389" spans="1:26" s="6" customFormat="1" ht="20.100000000000001" hidden="1" customHeight="1">
      <c r="A389" s="143"/>
      <c r="B389" s="144"/>
      <c r="C389" s="144"/>
      <c r="D389" s="148"/>
      <c r="E389" s="144" t="str">
        <f>" 시멘트량:("&amp;FIXED(R386,3)&amp;"+"&amp;FIXED(R387,3)&amp;"+"&amp;FIXED(R388,3)&amp;")x1303 kg/m3"</f>
        <v xml:space="preserve"> 시멘트량:(0.203+0.203+0.304)x1303 kg/m3</v>
      </c>
      <c r="F389" s="144"/>
      <c r="G389" s="144"/>
      <c r="H389" s="144"/>
      <c r="I389" s="144"/>
      <c r="J389" s="144"/>
      <c r="K389" s="144"/>
      <c r="L389" s="144"/>
      <c r="M389" s="144"/>
      <c r="N389" s="144"/>
      <c r="O389" s="144"/>
      <c r="P389" s="144"/>
      <c r="Q389" s="146" t="s">
        <v>19</v>
      </c>
      <c r="R389" s="172">
        <f>ROUND(SUM(R386:T388)*1303,3)</f>
        <v>925.13</v>
      </c>
      <c r="S389" s="173"/>
      <c r="T389" s="174"/>
      <c r="U389" s="147" t="s">
        <v>35</v>
      </c>
      <c r="W389" s="166">
        <f>ROUND(R389/40*Y388,0)</f>
        <v>0</v>
      </c>
      <c r="X389" s="166"/>
    </row>
    <row r="390" spans="1:26" s="6" customFormat="1" ht="20.100000000000001" hidden="1" customHeight="1">
      <c r="A390" s="143"/>
      <c r="B390" s="144"/>
      <c r="C390" s="144"/>
      <c r="D390" s="148"/>
      <c r="E390" s="144" t="str">
        <f>" 감수제(0.2%):("&amp;FIXED(R386,3)&amp;"+"&amp;FIXED(R387,3)&amp;"+"&amp;FIXED(R388,3)&amp;")x2.606 kg/m3"</f>
        <v xml:space="preserve"> 감수제(0.2%):(0.203+0.203+0.304)x2.606 kg/m3</v>
      </c>
      <c r="F390" s="144"/>
      <c r="G390" s="144"/>
      <c r="H390" s="144"/>
      <c r="I390" s="144"/>
      <c r="J390" s="144"/>
      <c r="K390" s="144"/>
      <c r="L390" s="144"/>
      <c r="M390" s="144"/>
      <c r="N390" s="144"/>
      <c r="O390" s="144"/>
      <c r="P390" s="144"/>
      <c r="Q390" s="146" t="s">
        <v>19</v>
      </c>
      <c r="R390" s="172">
        <f>ROUND(SUM(R386:T388)*2.606,3)</f>
        <v>1.85</v>
      </c>
      <c r="S390" s="173"/>
      <c r="T390" s="174"/>
      <c r="U390" s="147" t="s">
        <v>35</v>
      </c>
    </row>
    <row r="391" spans="1:26" s="6" customFormat="1" ht="20.100000000000001" hidden="1" customHeight="1">
      <c r="A391" s="143"/>
      <c r="B391" s="144"/>
      <c r="C391" s="144"/>
      <c r="D391" s="148"/>
      <c r="E391" s="144" t="str">
        <f>" 알루미늄분말(0.01%):("&amp;FIXED(R386,3)&amp;"+"&amp;FIXED(R387,3)&amp;"+"&amp;FIXED(R388,3)&amp;")x0.1303 kg/m3"</f>
        <v xml:space="preserve"> 알루미늄분말(0.01%):(0.203+0.203+0.304)x0.1303 kg/m3</v>
      </c>
      <c r="F391" s="144"/>
      <c r="G391" s="144"/>
      <c r="H391" s="144"/>
      <c r="I391" s="144"/>
      <c r="J391" s="144"/>
      <c r="K391" s="144"/>
      <c r="L391" s="144"/>
      <c r="M391" s="144"/>
      <c r="N391" s="144"/>
      <c r="O391" s="144"/>
      <c r="P391" s="144"/>
      <c r="Q391" s="146" t="s">
        <v>19</v>
      </c>
      <c r="R391" s="172">
        <f>ROUND(SUM(R386:T388)*0.1303,3)</f>
        <v>9.2999999999999999E-2</v>
      </c>
      <c r="S391" s="173"/>
      <c r="T391" s="174"/>
      <c r="U391" s="147" t="s">
        <v>35</v>
      </c>
    </row>
    <row r="392" spans="1:26" s="6" customFormat="1" ht="20.100000000000001" hidden="1" customHeight="1">
      <c r="A392" s="143"/>
      <c r="B392" s="144"/>
      <c r="C392" s="144"/>
      <c r="D392" s="148"/>
      <c r="E392" s="144"/>
      <c r="F392" s="144"/>
      <c r="G392" s="144"/>
      <c r="H392" s="144"/>
      <c r="I392" s="144"/>
      <c r="J392" s="144"/>
      <c r="K392" s="144"/>
      <c r="L392" s="144"/>
      <c r="M392" s="144"/>
      <c r="N392" s="144"/>
      <c r="O392" s="144"/>
      <c r="P392" s="144"/>
      <c r="Q392" s="144"/>
      <c r="R392" s="149"/>
      <c r="S392" s="150"/>
      <c r="T392" s="151"/>
      <c r="U392" s="147"/>
      <c r="V392" s="30" t="s">
        <v>33</v>
      </c>
    </row>
    <row r="393" spans="1:26" s="6" customFormat="1" ht="20.100000000000001" hidden="1" customHeight="1">
      <c r="A393" s="143"/>
      <c r="B393" s="144"/>
      <c r="C393" s="144"/>
      <c r="D393" s="145" t="s">
        <v>164</v>
      </c>
      <c r="E393" s="144" t="str">
        <f>" 1차주입(평균천공장):π/4x(0.127)^2x"&amp;FIXED(W393,1)&amp;"M"</f>
        <v xml:space="preserve"> 1차주입(평균천공장):π/4x(0.127)^2x13.0M</v>
      </c>
      <c r="F393" s="144"/>
      <c r="G393" s="144"/>
      <c r="H393" s="144"/>
      <c r="I393" s="144"/>
      <c r="J393" s="144"/>
      <c r="K393" s="144"/>
      <c r="L393" s="144"/>
      <c r="M393" s="144"/>
      <c r="N393" s="144"/>
      <c r="O393" s="144"/>
      <c r="P393" s="144"/>
      <c r="Q393" s="146" t="s">
        <v>19</v>
      </c>
      <c r="R393" s="168">
        <f>ROUND(PI()/4*(0.127)^2*W393,3)</f>
        <v>0.16500000000000001</v>
      </c>
      <c r="S393" s="169"/>
      <c r="T393" s="170"/>
      <c r="U393" s="147" t="s">
        <v>34</v>
      </c>
      <c r="V393" s="31">
        <v>9</v>
      </c>
      <c r="W393" s="171">
        <f>LOOKUP(V393,$D$2:$D$64,$V$2:$V$64)</f>
        <v>13</v>
      </c>
      <c r="X393" s="171"/>
      <c r="Y393" s="32"/>
    </row>
    <row r="394" spans="1:26" s="6" customFormat="1" ht="20.100000000000001" hidden="1" customHeight="1">
      <c r="A394" s="143"/>
      <c r="B394" s="144"/>
      <c r="C394" s="144"/>
      <c r="D394" s="148"/>
      <c r="E394" s="144" t="str">
        <f>" 2차주입(자유장):π/4x(0.127)^2x"&amp;FIXED(W394,1)&amp;"M * 2.0"</f>
        <v xml:space="preserve"> 2차주입(자유장):π/4x(0.127)^2x6.0M * 2.0</v>
      </c>
      <c r="F394" s="144"/>
      <c r="G394" s="144"/>
      <c r="H394" s="144"/>
      <c r="I394" s="144"/>
      <c r="J394" s="144"/>
      <c r="K394" s="144"/>
      <c r="L394" s="144"/>
      <c r="M394" s="144"/>
      <c r="N394" s="144"/>
      <c r="O394" s="144"/>
      <c r="P394" s="144"/>
      <c r="Q394" s="146" t="s">
        <v>19</v>
      </c>
      <c r="R394" s="168">
        <f>ROUND(PI()/4*(0.127)^2*W394*2,3)</f>
        <v>0.152</v>
      </c>
      <c r="S394" s="169"/>
      <c r="T394" s="170"/>
      <c r="U394" s="147" t="s">
        <v>34</v>
      </c>
      <c r="W394" s="171">
        <f>LOOKUP(V393,$D$2:$D$64,$Z$2:$Z$64)</f>
        <v>6</v>
      </c>
      <c r="X394" s="171"/>
      <c r="Y394" s="32"/>
      <c r="Z394" s="32" t="s">
        <v>131</v>
      </c>
    </row>
    <row r="395" spans="1:26" s="6" customFormat="1" ht="20.100000000000001" hidden="1" customHeight="1">
      <c r="A395" s="143"/>
      <c r="B395" s="144"/>
      <c r="C395" s="144"/>
      <c r="D395" s="148"/>
      <c r="E395" s="144" t="str">
        <f>" 3차주입(정착장):π/4x(0.127)^2x"&amp;FIXED(W395,1)&amp;"M*3.0"</f>
        <v xml:space="preserve"> 3차주입(정착장):π/4x(0.127)^2x7.0M*3.0</v>
      </c>
      <c r="F395" s="144"/>
      <c r="G395" s="144"/>
      <c r="H395" s="144"/>
      <c r="I395" s="144"/>
      <c r="J395" s="144"/>
      <c r="K395" s="144"/>
      <c r="L395" s="144"/>
      <c r="M395" s="144"/>
      <c r="N395" s="144"/>
      <c r="O395" s="144"/>
      <c r="P395" s="144"/>
      <c r="Q395" s="146" t="s">
        <v>19</v>
      </c>
      <c r="R395" s="168">
        <f>ROUND(PI()/4*(0.127)^2*W395*3,3)</f>
        <v>0.26600000000000001</v>
      </c>
      <c r="S395" s="169"/>
      <c r="T395" s="170"/>
      <c r="U395" s="147" t="s">
        <v>34</v>
      </c>
      <c r="W395" s="158">
        <f>LOOKUP(V393,$D$2:$D$64,$AB$2:$AB$64)</f>
        <v>7</v>
      </c>
      <c r="X395" s="158"/>
      <c r="Y395" s="33">
        <f>LOOKUP(V393,$D$2:$D$64,$E$2:$E$64)</f>
        <v>0</v>
      </c>
      <c r="Z395" s="71">
        <f>SUM(R393:T395)*Y395</f>
        <v>0</v>
      </c>
    </row>
    <row r="396" spans="1:26" s="6" customFormat="1" ht="20.100000000000001" hidden="1" customHeight="1">
      <c r="A396" s="143"/>
      <c r="B396" s="144"/>
      <c r="C396" s="144"/>
      <c r="D396" s="148"/>
      <c r="E396" s="144" t="str">
        <f>" 시멘트량:("&amp;FIXED(R393,3)&amp;"+"&amp;FIXED(R394,3)&amp;"+"&amp;FIXED(R395,3)&amp;")x1303 kg/m3"</f>
        <v xml:space="preserve"> 시멘트량:(0.165+0.152+0.266)x1303 kg/m3</v>
      </c>
      <c r="F396" s="144"/>
      <c r="G396" s="144"/>
      <c r="H396" s="144"/>
      <c r="I396" s="144"/>
      <c r="J396" s="144"/>
      <c r="K396" s="144"/>
      <c r="L396" s="144"/>
      <c r="M396" s="144"/>
      <c r="N396" s="144"/>
      <c r="O396" s="144"/>
      <c r="P396" s="144"/>
      <c r="Q396" s="146" t="s">
        <v>19</v>
      </c>
      <c r="R396" s="172">
        <f>ROUND(SUM(R393:T395)*1303,3)</f>
        <v>759.649</v>
      </c>
      <c r="S396" s="173"/>
      <c r="T396" s="174"/>
      <c r="U396" s="147" t="s">
        <v>35</v>
      </c>
      <c r="W396" s="166">
        <f>ROUND(R396/40*Y395,0)</f>
        <v>0</v>
      </c>
      <c r="X396" s="166"/>
    </row>
    <row r="397" spans="1:26" s="6" customFormat="1" ht="20.100000000000001" hidden="1" customHeight="1">
      <c r="A397" s="143"/>
      <c r="B397" s="144"/>
      <c r="C397" s="144"/>
      <c r="D397" s="148"/>
      <c r="E397" s="144" t="str">
        <f>" 감수제(0.2%):("&amp;FIXED(R393,3)&amp;"+"&amp;FIXED(R394,3)&amp;"+"&amp;FIXED(R395,3)&amp;")x2.606 kg/m3"</f>
        <v xml:space="preserve"> 감수제(0.2%):(0.165+0.152+0.266)x2.606 kg/m3</v>
      </c>
      <c r="F397" s="144"/>
      <c r="G397" s="144"/>
      <c r="H397" s="144"/>
      <c r="I397" s="144"/>
      <c r="J397" s="144"/>
      <c r="K397" s="144"/>
      <c r="L397" s="144"/>
      <c r="M397" s="144"/>
      <c r="N397" s="144"/>
      <c r="O397" s="144"/>
      <c r="P397" s="144"/>
      <c r="Q397" s="146" t="s">
        <v>19</v>
      </c>
      <c r="R397" s="172">
        <f>ROUND(SUM(R393:T395)*2.606,3)</f>
        <v>1.5189999999999999</v>
      </c>
      <c r="S397" s="173"/>
      <c r="T397" s="174"/>
      <c r="U397" s="147" t="s">
        <v>35</v>
      </c>
    </row>
    <row r="398" spans="1:26" s="6" customFormat="1" ht="20.100000000000001" hidden="1" customHeight="1">
      <c r="A398" s="143"/>
      <c r="B398" s="144"/>
      <c r="C398" s="144"/>
      <c r="D398" s="148"/>
      <c r="E398" s="144" t="str">
        <f>" 알루미늄분말(0.01%):("&amp;FIXED(R393,3)&amp;"+"&amp;FIXED(R394,3)&amp;"+"&amp;FIXED(R395,3)&amp;")x0.1303 kg/m3"</f>
        <v xml:space="preserve"> 알루미늄분말(0.01%):(0.165+0.152+0.266)x0.1303 kg/m3</v>
      </c>
      <c r="F398" s="144"/>
      <c r="G398" s="144"/>
      <c r="H398" s="144"/>
      <c r="I398" s="144"/>
      <c r="J398" s="144"/>
      <c r="K398" s="144"/>
      <c r="L398" s="144"/>
      <c r="M398" s="144"/>
      <c r="N398" s="144"/>
      <c r="O398" s="144"/>
      <c r="P398" s="144"/>
      <c r="Q398" s="146" t="s">
        <v>19</v>
      </c>
      <c r="R398" s="172">
        <f>ROUND(SUM(R393:T395)*0.1303,3)</f>
        <v>7.5999999999999998E-2</v>
      </c>
      <c r="S398" s="173"/>
      <c r="T398" s="174"/>
      <c r="U398" s="147" t="s">
        <v>35</v>
      </c>
    </row>
    <row r="399" spans="1:26" s="6" customFormat="1" ht="20.100000000000001" hidden="1" customHeight="1">
      <c r="A399" s="143"/>
      <c r="B399" s="144"/>
      <c r="C399" s="144"/>
      <c r="D399" s="148"/>
      <c r="E399" s="144"/>
      <c r="F399" s="144"/>
      <c r="G399" s="144"/>
      <c r="H399" s="144"/>
      <c r="I399" s="144"/>
      <c r="J399" s="144"/>
      <c r="K399" s="144"/>
      <c r="L399" s="144"/>
      <c r="M399" s="144"/>
      <c r="N399" s="144"/>
      <c r="O399" s="144"/>
      <c r="P399" s="144"/>
      <c r="Q399" s="144"/>
      <c r="R399" s="149"/>
      <c r="S399" s="150"/>
      <c r="T399" s="151"/>
      <c r="U399" s="147"/>
      <c r="V399" s="30" t="s">
        <v>33</v>
      </c>
    </row>
    <row r="400" spans="1:26" s="6" customFormat="1" ht="20.100000000000001" hidden="1" customHeight="1">
      <c r="A400" s="143"/>
      <c r="B400" s="144"/>
      <c r="C400" s="144"/>
      <c r="D400" s="145" t="s">
        <v>165</v>
      </c>
      <c r="E400" s="144" t="str">
        <f>" 1차주입(평균천공장):π/4x(0.127)^2x"&amp;FIXED(W400,1)&amp;"M"</f>
        <v xml:space="preserve"> 1차주입(평균천공장):π/4x(0.127)^2x11.0M</v>
      </c>
      <c r="F400" s="144"/>
      <c r="G400" s="144"/>
      <c r="H400" s="144"/>
      <c r="I400" s="144"/>
      <c r="J400" s="144"/>
      <c r="K400" s="144"/>
      <c r="L400" s="144"/>
      <c r="M400" s="144"/>
      <c r="N400" s="144"/>
      <c r="O400" s="144"/>
      <c r="P400" s="144"/>
      <c r="Q400" s="146" t="s">
        <v>17</v>
      </c>
      <c r="R400" s="168">
        <f>ROUND(PI()/4*(0.127)^2*W400,3)</f>
        <v>0.13900000000000001</v>
      </c>
      <c r="S400" s="169"/>
      <c r="T400" s="170"/>
      <c r="U400" s="147" t="s">
        <v>34</v>
      </c>
      <c r="V400" s="31">
        <v>10</v>
      </c>
      <c r="W400" s="171">
        <f>LOOKUP(V400,$D$2:$D$64,$V$2:$V$64)</f>
        <v>11</v>
      </c>
      <c r="X400" s="171"/>
      <c r="Y400" s="32"/>
    </row>
    <row r="401" spans="1:26" s="6" customFormat="1" ht="20.100000000000001" hidden="1" customHeight="1">
      <c r="A401" s="143"/>
      <c r="B401" s="144"/>
      <c r="C401" s="144"/>
      <c r="D401" s="148"/>
      <c r="E401" s="144" t="str">
        <f>" 2차주입(자유장):π/4x(0.127)^2x"&amp;FIXED(W401,1)&amp;"M * 2.0"</f>
        <v xml:space="preserve"> 2차주입(자유장):π/4x(0.127)^2x5.0M * 2.0</v>
      </c>
      <c r="F401" s="144"/>
      <c r="G401" s="144"/>
      <c r="H401" s="144"/>
      <c r="I401" s="144"/>
      <c r="J401" s="144"/>
      <c r="K401" s="144"/>
      <c r="L401" s="144"/>
      <c r="M401" s="144"/>
      <c r="N401" s="144"/>
      <c r="O401" s="144"/>
      <c r="P401" s="144"/>
      <c r="Q401" s="146" t="s">
        <v>17</v>
      </c>
      <c r="R401" s="168">
        <f>ROUND(PI()/4*(0.127)^2*W401*2,3)</f>
        <v>0.127</v>
      </c>
      <c r="S401" s="169"/>
      <c r="T401" s="170"/>
      <c r="U401" s="147" t="s">
        <v>34</v>
      </c>
      <c r="W401" s="171">
        <f>LOOKUP(V400,$D$2:$D$64,$Z$2:$Z$64)</f>
        <v>5</v>
      </c>
      <c r="X401" s="171"/>
      <c r="Y401" s="32"/>
      <c r="Z401" s="32" t="s">
        <v>131</v>
      </c>
    </row>
    <row r="402" spans="1:26" s="6" customFormat="1" ht="20.100000000000001" hidden="1" customHeight="1">
      <c r="A402" s="143"/>
      <c r="B402" s="144"/>
      <c r="C402" s="144"/>
      <c r="D402" s="148"/>
      <c r="E402" s="144" t="str">
        <f>" 3차주입(정착장):π/4x(0.127)^2x"&amp;FIXED(W402,1)&amp;"M*3.0"</f>
        <v xml:space="preserve"> 3차주입(정착장):π/4x(0.127)^2x6.0M*3.0</v>
      </c>
      <c r="F402" s="144"/>
      <c r="G402" s="144"/>
      <c r="H402" s="144"/>
      <c r="I402" s="144"/>
      <c r="J402" s="144"/>
      <c r="K402" s="144"/>
      <c r="L402" s="144"/>
      <c r="M402" s="144"/>
      <c r="N402" s="144"/>
      <c r="O402" s="144"/>
      <c r="P402" s="144"/>
      <c r="Q402" s="146" t="s">
        <v>17</v>
      </c>
      <c r="R402" s="168">
        <f>ROUND(PI()/4*(0.127)^2*W402*3,3)</f>
        <v>0.22800000000000001</v>
      </c>
      <c r="S402" s="169"/>
      <c r="T402" s="170"/>
      <c r="U402" s="147" t="s">
        <v>34</v>
      </c>
      <c r="W402" s="158">
        <f>LOOKUP(V400,$D$2:$D$64,$AB$2:$AB$64)</f>
        <v>6</v>
      </c>
      <c r="X402" s="158"/>
      <c r="Y402" s="33">
        <f>LOOKUP(V400,$D$2:$D$64,$E$2:$E$64)</f>
        <v>0</v>
      </c>
      <c r="Z402" s="71">
        <f>SUM(R400:T402)*Y402</f>
        <v>0</v>
      </c>
    </row>
    <row r="403" spans="1:26" s="6" customFormat="1" ht="20.100000000000001" hidden="1" customHeight="1">
      <c r="A403" s="143"/>
      <c r="B403" s="144"/>
      <c r="C403" s="144"/>
      <c r="D403" s="148"/>
      <c r="E403" s="144" t="str">
        <f>" 시멘트량:("&amp;FIXED(R400,3)&amp;"+"&amp;FIXED(R401,3)&amp;"+"&amp;FIXED(R402,3)&amp;")x1303 kg/m3"</f>
        <v xml:space="preserve"> 시멘트량:(0.139+0.127+0.228)x1303 kg/m3</v>
      </c>
      <c r="F403" s="144"/>
      <c r="G403" s="144"/>
      <c r="H403" s="144"/>
      <c r="I403" s="144"/>
      <c r="J403" s="144"/>
      <c r="K403" s="144"/>
      <c r="L403" s="144"/>
      <c r="M403" s="144"/>
      <c r="N403" s="144"/>
      <c r="O403" s="144"/>
      <c r="P403" s="144"/>
      <c r="Q403" s="146" t="s">
        <v>17</v>
      </c>
      <c r="R403" s="172">
        <f>ROUND(SUM(R400:T402)*1303,3)</f>
        <v>643.68200000000002</v>
      </c>
      <c r="S403" s="173"/>
      <c r="T403" s="174"/>
      <c r="U403" s="147" t="s">
        <v>35</v>
      </c>
      <c r="W403" s="166">
        <f>ROUND(R403/40*Y402,0)</f>
        <v>0</v>
      </c>
      <c r="X403" s="166"/>
    </row>
    <row r="404" spans="1:26" s="6" customFormat="1" ht="20.100000000000001" hidden="1" customHeight="1">
      <c r="A404" s="143"/>
      <c r="B404" s="144"/>
      <c r="C404" s="144"/>
      <c r="D404" s="148"/>
      <c r="E404" s="144" t="str">
        <f>" 감수제(0.2%):("&amp;FIXED(R400,3)&amp;"+"&amp;FIXED(R401,3)&amp;"+"&amp;FIXED(R402,3)&amp;")x2.606 kg/m3"</f>
        <v xml:space="preserve"> 감수제(0.2%):(0.139+0.127+0.228)x2.606 kg/m3</v>
      </c>
      <c r="F404" s="144"/>
      <c r="G404" s="144"/>
      <c r="H404" s="144"/>
      <c r="I404" s="144"/>
      <c r="J404" s="144"/>
      <c r="K404" s="144"/>
      <c r="L404" s="144"/>
      <c r="M404" s="144"/>
      <c r="N404" s="144"/>
      <c r="O404" s="144"/>
      <c r="P404" s="144"/>
      <c r="Q404" s="146" t="s">
        <v>17</v>
      </c>
      <c r="R404" s="172">
        <f>ROUND(SUM(R400:T402)*2.606,3)</f>
        <v>1.2869999999999999</v>
      </c>
      <c r="S404" s="173"/>
      <c r="T404" s="174"/>
      <c r="U404" s="147" t="s">
        <v>35</v>
      </c>
    </row>
    <row r="405" spans="1:26" s="6" customFormat="1" ht="20.100000000000001" hidden="1" customHeight="1">
      <c r="A405" s="143"/>
      <c r="B405" s="144"/>
      <c r="C405" s="144"/>
      <c r="D405" s="148"/>
      <c r="E405" s="144" t="str">
        <f>" 알루미늄분말(0.01%):("&amp;FIXED(R400,3)&amp;"+"&amp;FIXED(R401,3)&amp;"+"&amp;FIXED(R402,3)&amp;")x0.1303 kg/m3"</f>
        <v xml:space="preserve"> 알루미늄분말(0.01%):(0.139+0.127+0.228)x0.1303 kg/m3</v>
      </c>
      <c r="F405" s="144"/>
      <c r="G405" s="144"/>
      <c r="H405" s="144"/>
      <c r="I405" s="144"/>
      <c r="J405" s="144"/>
      <c r="K405" s="144"/>
      <c r="L405" s="144"/>
      <c r="M405" s="144"/>
      <c r="N405" s="144"/>
      <c r="O405" s="144"/>
      <c r="P405" s="144"/>
      <c r="Q405" s="146" t="s">
        <v>17</v>
      </c>
      <c r="R405" s="172">
        <f>ROUND(SUM(R400:T402)*0.1303,3)</f>
        <v>6.4000000000000001E-2</v>
      </c>
      <c r="S405" s="173"/>
      <c r="T405" s="174"/>
      <c r="U405" s="147" t="s">
        <v>35</v>
      </c>
    </row>
    <row r="406" spans="1:26" s="6" customFormat="1" ht="20.100000000000001" hidden="1" customHeight="1">
      <c r="A406" s="143"/>
      <c r="B406" s="144"/>
      <c r="C406" s="144"/>
      <c r="D406" s="148"/>
      <c r="E406" s="144"/>
      <c r="F406" s="144"/>
      <c r="G406" s="144"/>
      <c r="H406" s="144"/>
      <c r="I406" s="144"/>
      <c r="J406" s="144"/>
      <c r="K406" s="144"/>
      <c r="L406" s="144"/>
      <c r="M406" s="144"/>
      <c r="N406" s="144"/>
      <c r="O406" s="144"/>
      <c r="P406" s="144"/>
      <c r="Q406" s="144"/>
      <c r="R406" s="149"/>
      <c r="S406" s="150"/>
      <c r="T406" s="151"/>
      <c r="U406" s="147"/>
      <c r="V406" s="30" t="s">
        <v>33</v>
      </c>
    </row>
    <row r="407" spans="1:26" s="6" customFormat="1" ht="20.100000000000001" hidden="1" customHeight="1">
      <c r="A407" s="143"/>
      <c r="B407" s="144"/>
      <c r="C407" s="144"/>
      <c r="D407" s="145" t="s">
        <v>166</v>
      </c>
      <c r="E407" s="144" t="str">
        <f>" 1차주입(평균천공장):π/4x(0.127)^2x"&amp;FIXED(W407,1)&amp;"M"</f>
        <v xml:space="preserve"> 1차주입(평균천공장):π/4x(0.127)^2x10.0M</v>
      </c>
      <c r="F407" s="144"/>
      <c r="G407" s="144"/>
      <c r="H407" s="144"/>
      <c r="I407" s="144"/>
      <c r="J407" s="144"/>
      <c r="K407" s="144"/>
      <c r="L407" s="144"/>
      <c r="M407" s="144"/>
      <c r="N407" s="144"/>
      <c r="O407" s="144"/>
      <c r="P407" s="144"/>
      <c r="Q407" s="146" t="s">
        <v>17</v>
      </c>
      <c r="R407" s="168">
        <f>ROUND(PI()/4*(0.127)^2*W407,3)</f>
        <v>0.127</v>
      </c>
      <c r="S407" s="169"/>
      <c r="T407" s="170"/>
      <c r="U407" s="147" t="s">
        <v>34</v>
      </c>
      <c r="V407" s="31">
        <v>11</v>
      </c>
      <c r="W407" s="171">
        <f>LOOKUP(V407,$D$2:$D$64,$V$2:$V$64)</f>
        <v>10</v>
      </c>
      <c r="X407" s="171"/>
      <c r="Y407" s="32"/>
    </row>
    <row r="408" spans="1:26" s="6" customFormat="1" ht="20.100000000000001" hidden="1" customHeight="1">
      <c r="A408" s="143"/>
      <c r="B408" s="144"/>
      <c r="C408" s="144"/>
      <c r="D408" s="148"/>
      <c r="E408" s="144" t="str">
        <f>" 2차주입(자유장):π/4x(0.127)^2x"&amp;FIXED(W408,1)&amp;"M * 2.0"</f>
        <v xml:space="preserve"> 2차주입(자유장):π/4x(0.127)^2x5.0M * 2.0</v>
      </c>
      <c r="F408" s="144"/>
      <c r="G408" s="144"/>
      <c r="H408" s="144"/>
      <c r="I408" s="144"/>
      <c r="J408" s="144"/>
      <c r="K408" s="144"/>
      <c r="L408" s="144"/>
      <c r="M408" s="144"/>
      <c r="N408" s="144"/>
      <c r="O408" s="144"/>
      <c r="P408" s="144"/>
      <c r="Q408" s="146" t="s">
        <v>17</v>
      </c>
      <c r="R408" s="168">
        <f>ROUND(PI()/4*(0.127)^2*W408*2,3)</f>
        <v>0.127</v>
      </c>
      <c r="S408" s="169"/>
      <c r="T408" s="170"/>
      <c r="U408" s="147" t="s">
        <v>34</v>
      </c>
      <c r="W408" s="171">
        <f>LOOKUP(V407,$D$2:$D$64,$Z$2:$Z$64)</f>
        <v>5</v>
      </c>
      <c r="X408" s="171"/>
      <c r="Y408" s="32"/>
      <c r="Z408" s="32" t="s">
        <v>131</v>
      </c>
    </row>
    <row r="409" spans="1:26" s="6" customFormat="1" ht="20.100000000000001" hidden="1" customHeight="1">
      <c r="A409" s="143"/>
      <c r="B409" s="144"/>
      <c r="C409" s="144"/>
      <c r="D409" s="148"/>
      <c r="E409" s="144" t="str">
        <f>" 3차주입(정착장):π/4x(0.127)^2x"&amp;FIXED(W409,1)&amp;"M*3.0"</f>
        <v xml:space="preserve"> 3차주입(정착장):π/4x(0.127)^2x5.0M*3.0</v>
      </c>
      <c r="F409" s="144"/>
      <c r="G409" s="144"/>
      <c r="H409" s="144"/>
      <c r="I409" s="144"/>
      <c r="J409" s="144"/>
      <c r="K409" s="144"/>
      <c r="L409" s="144"/>
      <c r="M409" s="144"/>
      <c r="N409" s="144"/>
      <c r="O409" s="144"/>
      <c r="P409" s="144"/>
      <c r="Q409" s="146" t="s">
        <v>17</v>
      </c>
      <c r="R409" s="168">
        <f>ROUND(PI()/4*(0.127)^2*W409*3,3)</f>
        <v>0.19</v>
      </c>
      <c r="S409" s="169"/>
      <c r="T409" s="170"/>
      <c r="U409" s="147" t="s">
        <v>34</v>
      </c>
      <c r="W409" s="158">
        <f>LOOKUP(V407,$D$2:$D$64,$AB$2:$AB$64)</f>
        <v>5</v>
      </c>
      <c r="X409" s="158"/>
      <c r="Y409" s="33">
        <f>LOOKUP(V407,$D$2:$D$64,$E$2:$E$64)</f>
        <v>0</v>
      </c>
      <c r="Z409" s="71">
        <f>SUM(R407:T409)*Y409</f>
        <v>0</v>
      </c>
    </row>
    <row r="410" spans="1:26" s="6" customFormat="1" ht="20.100000000000001" hidden="1" customHeight="1">
      <c r="A410" s="143"/>
      <c r="B410" s="144"/>
      <c r="C410" s="144"/>
      <c r="D410" s="148"/>
      <c r="E410" s="144" t="str">
        <f>" 시멘트량:("&amp;FIXED(R407,3)&amp;"+"&amp;FIXED(R408,3)&amp;"+"&amp;FIXED(R409,3)&amp;")x1303 kg/m3"</f>
        <v xml:space="preserve"> 시멘트량:(0.127+0.127+0.190)x1303 kg/m3</v>
      </c>
      <c r="F410" s="144"/>
      <c r="G410" s="144"/>
      <c r="H410" s="144"/>
      <c r="I410" s="144"/>
      <c r="J410" s="144"/>
      <c r="K410" s="144"/>
      <c r="L410" s="144"/>
      <c r="M410" s="144"/>
      <c r="N410" s="144"/>
      <c r="O410" s="144"/>
      <c r="P410" s="144"/>
      <c r="Q410" s="146" t="s">
        <v>17</v>
      </c>
      <c r="R410" s="172">
        <f>ROUND(SUM(R407:T409)*1303,3)</f>
        <v>578.53200000000004</v>
      </c>
      <c r="S410" s="173"/>
      <c r="T410" s="174"/>
      <c r="U410" s="147" t="s">
        <v>35</v>
      </c>
      <c r="W410" s="166">
        <f>ROUND(R410/40*Y409,0)</f>
        <v>0</v>
      </c>
      <c r="X410" s="166"/>
    </row>
    <row r="411" spans="1:26" s="6" customFormat="1" ht="20.100000000000001" hidden="1" customHeight="1">
      <c r="A411" s="143"/>
      <c r="B411" s="144"/>
      <c r="C411" s="144"/>
      <c r="D411" s="148"/>
      <c r="E411" s="144" t="str">
        <f>" 감수제(0.2%):("&amp;FIXED(R407,3)&amp;"+"&amp;FIXED(R408,3)&amp;"+"&amp;FIXED(R409,3)&amp;")x2.606 kg/m3"</f>
        <v xml:space="preserve"> 감수제(0.2%):(0.127+0.127+0.190)x2.606 kg/m3</v>
      </c>
      <c r="F411" s="144"/>
      <c r="G411" s="144"/>
      <c r="H411" s="144"/>
      <c r="I411" s="144"/>
      <c r="J411" s="144"/>
      <c r="K411" s="144"/>
      <c r="L411" s="144"/>
      <c r="M411" s="144"/>
      <c r="N411" s="144"/>
      <c r="O411" s="144"/>
      <c r="P411" s="144"/>
      <c r="Q411" s="146" t="s">
        <v>17</v>
      </c>
      <c r="R411" s="172">
        <f>ROUND(SUM(R407:T409)*2.606,3)</f>
        <v>1.157</v>
      </c>
      <c r="S411" s="173"/>
      <c r="T411" s="174"/>
      <c r="U411" s="147" t="s">
        <v>35</v>
      </c>
    </row>
    <row r="412" spans="1:26" s="6" customFormat="1" ht="20.100000000000001" hidden="1" customHeight="1">
      <c r="A412" s="143"/>
      <c r="B412" s="144"/>
      <c r="C412" s="144"/>
      <c r="D412" s="148"/>
      <c r="E412" s="144" t="str">
        <f>" 알루미늄분말(0.01%):("&amp;FIXED(R407,3)&amp;"+"&amp;FIXED(R408,3)&amp;"+"&amp;FIXED(R409,3)&amp;")x0.1303 kg/m3"</f>
        <v xml:space="preserve"> 알루미늄분말(0.01%):(0.127+0.127+0.190)x0.1303 kg/m3</v>
      </c>
      <c r="F412" s="144"/>
      <c r="G412" s="144"/>
      <c r="H412" s="144"/>
      <c r="I412" s="144"/>
      <c r="J412" s="144"/>
      <c r="K412" s="144"/>
      <c r="L412" s="144"/>
      <c r="M412" s="144"/>
      <c r="N412" s="144"/>
      <c r="O412" s="144"/>
      <c r="P412" s="144"/>
      <c r="Q412" s="146" t="s">
        <v>17</v>
      </c>
      <c r="R412" s="172">
        <f>ROUND(SUM(R407:T409)*0.1303,3)</f>
        <v>5.8000000000000003E-2</v>
      </c>
      <c r="S412" s="173"/>
      <c r="T412" s="174"/>
      <c r="U412" s="147" t="s">
        <v>35</v>
      </c>
    </row>
    <row r="413" spans="1:26" s="6" customFormat="1" ht="20.100000000000001" hidden="1" customHeight="1">
      <c r="A413" s="143"/>
      <c r="B413" s="144"/>
      <c r="C413" s="144"/>
      <c r="D413" s="148"/>
      <c r="E413" s="144"/>
      <c r="F413" s="144"/>
      <c r="G413" s="144"/>
      <c r="H413" s="144"/>
      <c r="I413" s="144"/>
      <c r="J413" s="144"/>
      <c r="K413" s="144"/>
      <c r="L413" s="144"/>
      <c r="M413" s="144"/>
      <c r="N413" s="144"/>
      <c r="O413" s="144"/>
      <c r="P413" s="144"/>
      <c r="Q413" s="146"/>
      <c r="R413" s="149"/>
      <c r="S413" s="150"/>
      <c r="T413" s="151"/>
      <c r="U413" s="147"/>
    </row>
    <row r="414" spans="1:26" s="6" customFormat="1" ht="20.100000000000001" hidden="1" customHeight="1">
      <c r="A414" s="143"/>
      <c r="B414" s="144"/>
      <c r="C414" s="144"/>
      <c r="D414" s="153"/>
      <c r="E414" s="144" t="str">
        <f>E84</f>
        <v>4+722</v>
      </c>
      <c r="F414" s="144"/>
      <c r="G414" s="144"/>
      <c r="H414" s="144"/>
      <c r="I414" s="144"/>
      <c r="J414" s="144"/>
      <c r="K414" s="144"/>
      <c r="L414" s="144"/>
      <c r="M414" s="144"/>
      <c r="N414" s="144"/>
      <c r="O414" s="144"/>
      <c r="P414" s="144"/>
      <c r="Q414" s="144"/>
      <c r="R414" s="143"/>
      <c r="S414" s="144"/>
      <c r="T414" s="152"/>
      <c r="U414" s="147"/>
      <c r="V414" s="30" t="s">
        <v>33</v>
      </c>
      <c r="W414" s="29"/>
      <c r="X414" s="29"/>
      <c r="Y414" s="29"/>
      <c r="Z414" s="29"/>
    </row>
    <row r="415" spans="1:26" s="6" customFormat="1" ht="20.100000000000001" hidden="1" customHeight="1">
      <c r="A415" s="143"/>
      <c r="B415" s="144"/>
      <c r="C415" s="144"/>
      <c r="D415" s="145" t="s">
        <v>56</v>
      </c>
      <c r="E415" s="144" t="str">
        <f>" 1차주입(평균천공장):π/4x(0.127)^2x"&amp;FIXED(W415,1)&amp;"M"</f>
        <v xml:space="preserve"> 1차주입(평균천공장):π/4x(0.127)^2x17.0M</v>
      </c>
      <c r="F415" s="144"/>
      <c r="G415" s="144"/>
      <c r="H415" s="144"/>
      <c r="I415" s="144"/>
      <c r="J415" s="144"/>
      <c r="K415" s="144"/>
      <c r="L415" s="144"/>
      <c r="M415" s="144"/>
      <c r="N415" s="144"/>
      <c r="O415" s="144"/>
      <c r="P415" s="144"/>
      <c r="Q415" s="146" t="s">
        <v>19</v>
      </c>
      <c r="R415" s="168">
        <f>ROUND(PI()/4*(0.127)^2*W415,3)</f>
        <v>0.215</v>
      </c>
      <c r="S415" s="169"/>
      <c r="T415" s="170"/>
      <c r="U415" s="147" t="s">
        <v>34</v>
      </c>
      <c r="V415" s="31">
        <v>12</v>
      </c>
      <c r="W415" s="171">
        <f>LOOKUP(V415,$D$2:$D$64,$V$2:$V$64)</f>
        <v>17</v>
      </c>
      <c r="X415" s="171"/>
      <c r="Y415" s="32"/>
      <c r="Z415" s="32"/>
    </row>
    <row r="416" spans="1:26" s="6" customFormat="1" ht="20.100000000000001" hidden="1" customHeight="1">
      <c r="A416" s="143"/>
      <c r="B416" s="144"/>
      <c r="C416" s="144"/>
      <c r="D416" s="148"/>
      <c r="E416" s="144" t="str">
        <f>" 2차주입(자유장):π/4x(0.127)^2x"&amp;FIXED(W416,1)&amp;"M * 2.0"</f>
        <v xml:space="preserve"> 2차주입(자유장):π/4x(0.127)^2x10.0M * 2.0</v>
      </c>
      <c r="F416" s="144"/>
      <c r="G416" s="144"/>
      <c r="H416" s="144"/>
      <c r="I416" s="144"/>
      <c r="J416" s="144"/>
      <c r="K416" s="144"/>
      <c r="L416" s="144"/>
      <c r="M416" s="144"/>
      <c r="N416" s="144"/>
      <c r="O416" s="144"/>
      <c r="P416" s="144"/>
      <c r="Q416" s="146" t="s">
        <v>19</v>
      </c>
      <c r="R416" s="168">
        <f>ROUND(PI()/4*(0.127)^2*W416*2,3)</f>
        <v>0.253</v>
      </c>
      <c r="S416" s="169"/>
      <c r="T416" s="170"/>
      <c r="U416" s="147" t="s">
        <v>34</v>
      </c>
      <c r="W416" s="171">
        <f>LOOKUP(V415,$D$2:$D$64,$Z$2:$Z$64)</f>
        <v>10</v>
      </c>
      <c r="X416" s="171"/>
      <c r="Y416" s="32"/>
      <c r="Z416" s="32" t="s">
        <v>131</v>
      </c>
    </row>
    <row r="417" spans="1:26" s="6" customFormat="1" ht="20.100000000000001" hidden="1" customHeight="1">
      <c r="A417" s="143"/>
      <c r="B417" s="144"/>
      <c r="C417" s="144"/>
      <c r="D417" s="148"/>
      <c r="E417" s="144" t="str">
        <f>" 3차주입(정착장):π/4x(0.127)^2x"&amp;FIXED(W417,1)&amp;"M*3.0"</f>
        <v xml:space="preserve"> 3차주입(정착장):π/4x(0.127)^2x7.0M*3.0</v>
      </c>
      <c r="F417" s="144"/>
      <c r="G417" s="144"/>
      <c r="H417" s="144"/>
      <c r="I417" s="144"/>
      <c r="J417" s="144"/>
      <c r="K417" s="144"/>
      <c r="L417" s="144"/>
      <c r="M417" s="144"/>
      <c r="N417" s="144"/>
      <c r="O417" s="144"/>
      <c r="P417" s="144"/>
      <c r="Q417" s="146" t="s">
        <v>19</v>
      </c>
      <c r="R417" s="168">
        <f>ROUND(PI()/4*(0.127)^2*W417*3,3)</f>
        <v>0.26600000000000001</v>
      </c>
      <c r="S417" s="169"/>
      <c r="T417" s="170"/>
      <c r="U417" s="147" t="s">
        <v>34</v>
      </c>
      <c r="W417" s="158">
        <f>LOOKUP(V415,$D$2:$D$64,$AB$2:$AB$64)</f>
        <v>7</v>
      </c>
      <c r="X417" s="158"/>
      <c r="Y417" s="33">
        <f>LOOKUP(V415,$D$2:$D$64,$E$2:$E$64)</f>
        <v>0</v>
      </c>
      <c r="Z417" s="71">
        <f>SUM(R415:T417)*Y417</f>
        <v>0</v>
      </c>
    </row>
    <row r="418" spans="1:26" s="6" customFormat="1" ht="20.100000000000001" hidden="1" customHeight="1">
      <c r="A418" s="143"/>
      <c r="B418" s="144"/>
      <c r="C418" s="144"/>
      <c r="D418" s="148"/>
      <c r="E418" s="144" t="str">
        <f>" 시멘트량:("&amp;FIXED(R415,3)&amp;"+"&amp;FIXED(R416,3)&amp;"+"&amp;FIXED(R417,3)&amp;")x1303 kg/m3"</f>
        <v xml:space="preserve"> 시멘트량:(0.215+0.253+0.266)x1303 kg/m3</v>
      </c>
      <c r="F418" s="144"/>
      <c r="G418" s="144"/>
      <c r="H418" s="144"/>
      <c r="I418" s="144"/>
      <c r="J418" s="144"/>
      <c r="K418" s="144"/>
      <c r="L418" s="144"/>
      <c r="M418" s="144"/>
      <c r="N418" s="144"/>
      <c r="O418" s="144"/>
      <c r="P418" s="144"/>
      <c r="Q418" s="146" t="s">
        <v>19</v>
      </c>
      <c r="R418" s="172">
        <f>ROUND(SUM(R415:T417)*1303,3)</f>
        <v>956.40200000000004</v>
      </c>
      <c r="S418" s="173"/>
      <c r="T418" s="174"/>
      <c r="U418" s="147" t="s">
        <v>35</v>
      </c>
      <c r="W418" s="166">
        <f>ROUND(R418/40*Y417,0)</f>
        <v>0</v>
      </c>
      <c r="X418" s="166"/>
    </row>
    <row r="419" spans="1:26" s="6" customFormat="1" ht="20.100000000000001" hidden="1" customHeight="1">
      <c r="A419" s="143"/>
      <c r="B419" s="144"/>
      <c r="C419" s="144"/>
      <c r="D419" s="148"/>
      <c r="E419" s="144" t="str">
        <f>" 감수제(0.2%):("&amp;FIXED(R415,3)&amp;"+"&amp;FIXED(R416,3)&amp;"+"&amp;FIXED(R417,3)&amp;")x2.606 kg/m3"</f>
        <v xml:space="preserve"> 감수제(0.2%):(0.215+0.253+0.266)x2.606 kg/m3</v>
      </c>
      <c r="F419" s="144"/>
      <c r="G419" s="144"/>
      <c r="H419" s="144"/>
      <c r="I419" s="144"/>
      <c r="J419" s="144"/>
      <c r="K419" s="144"/>
      <c r="L419" s="144"/>
      <c r="M419" s="144"/>
      <c r="N419" s="144"/>
      <c r="O419" s="144"/>
      <c r="P419" s="144"/>
      <c r="Q419" s="146" t="s">
        <v>19</v>
      </c>
      <c r="R419" s="172">
        <f>ROUND(SUM(R415:T417)*2.606,3)</f>
        <v>1.913</v>
      </c>
      <c r="S419" s="173"/>
      <c r="T419" s="174"/>
      <c r="U419" s="147" t="s">
        <v>35</v>
      </c>
    </row>
    <row r="420" spans="1:26" s="6" customFormat="1" ht="20.100000000000001" hidden="1" customHeight="1">
      <c r="A420" s="143"/>
      <c r="B420" s="144"/>
      <c r="C420" s="144"/>
      <c r="D420" s="148"/>
      <c r="E420" s="144" t="str">
        <f>" 알루미늄분말(0.01%):("&amp;FIXED(R415,3)&amp;"+"&amp;FIXED(R416,3)&amp;"+"&amp;FIXED(R417,3)&amp;")x0.1303 kg/m3"</f>
        <v xml:space="preserve"> 알루미늄분말(0.01%):(0.215+0.253+0.266)x0.1303 kg/m3</v>
      </c>
      <c r="F420" s="144"/>
      <c r="G420" s="144"/>
      <c r="H420" s="144"/>
      <c r="I420" s="144"/>
      <c r="J420" s="144"/>
      <c r="K420" s="144"/>
      <c r="L420" s="144"/>
      <c r="M420" s="144"/>
      <c r="N420" s="144"/>
      <c r="O420" s="144"/>
      <c r="P420" s="144"/>
      <c r="Q420" s="146" t="s">
        <v>19</v>
      </c>
      <c r="R420" s="172">
        <f>ROUND(SUM(R415:T417)*0.1303,3)</f>
        <v>9.6000000000000002E-2</v>
      </c>
      <c r="S420" s="173"/>
      <c r="T420" s="174"/>
      <c r="U420" s="147" t="s">
        <v>35</v>
      </c>
    </row>
    <row r="421" spans="1:26" s="6" customFormat="1" ht="20.100000000000001" hidden="1" customHeight="1">
      <c r="A421" s="143"/>
      <c r="B421" s="144"/>
      <c r="C421" s="144"/>
      <c r="D421" s="148"/>
      <c r="E421" s="144"/>
      <c r="F421" s="144"/>
      <c r="G421" s="144"/>
      <c r="H421" s="144"/>
      <c r="I421" s="144"/>
      <c r="J421" s="144"/>
      <c r="K421" s="144"/>
      <c r="L421" s="144"/>
      <c r="M421" s="144"/>
      <c r="N421" s="144"/>
      <c r="O421" s="144"/>
      <c r="P421" s="144"/>
      <c r="Q421" s="144"/>
      <c r="R421" s="143"/>
      <c r="S421" s="144"/>
      <c r="T421" s="152"/>
      <c r="U421" s="147"/>
      <c r="V421" s="30" t="s">
        <v>33</v>
      </c>
    </row>
    <row r="422" spans="1:26" s="6" customFormat="1" ht="20.100000000000001" hidden="1" customHeight="1">
      <c r="A422" s="143"/>
      <c r="B422" s="144"/>
      <c r="C422" s="144"/>
      <c r="D422" s="145" t="s">
        <v>57</v>
      </c>
      <c r="E422" s="144" t="str">
        <f>" 1차주입(평균천공장):π/4x(0.127)^2x"&amp;FIXED(W422,1)&amp;"M"</f>
        <v xml:space="preserve"> 1차주입(평균천공장):π/4x(0.127)^2x15.0M</v>
      </c>
      <c r="F422" s="144"/>
      <c r="G422" s="144"/>
      <c r="H422" s="144"/>
      <c r="I422" s="144"/>
      <c r="J422" s="144"/>
      <c r="K422" s="144"/>
      <c r="L422" s="144"/>
      <c r="M422" s="144"/>
      <c r="N422" s="144"/>
      <c r="O422" s="144"/>
      <c r="P422" s="144"/>
      <c r="Q422" s="146" t="s">
        <v>19</v>
      </c>
      <c r="R422" s="168">
        <f>ROUND(PI()/4*(0.127)^2*W422,3)</f>
        <v>0.19</v>
      </c>
      <c r="S422" s="169"/>
      <c r="T422" s="170"/>
      <c r="U422" s="147" t="s">
        <v>34</v>
      </c>
      <c r="V422" s="31">
        <v>13</v>
      </c>
      <c r="W422" s="171">
        <f>LOOKUP(V422,$D$2:$D$64,$V$2:$V$64)</f>
        <v>15</v>
      </c>
      <c r="X422" s="171"/>
      <c r="Y422" s="32"/>
    </row>
    <row r="423" spans="1:26" s="6" customFormat="1" ht="20.100000000000001" hidden="1" customHeight="1">
      <c r="A423" s="143"/>
      <c r="B423" s="144"/>
      <c r="C423" s="144"/>
      <c r="D423" s="148"/>
      <c r="E423" s="144" t="str">
        <f>" 2차주입(자유장):π/4x(0.127)^2x"&amp;FIXED(W423,1)&amp;"M * 2.0"</f>
        <v xml:space="preserve"> 2차주입(자유장):π/4x(0.127)^2x8.0M * 2.0</v>
      </c>
      <c r="F423" s="144"/>
      <c r="G423" s="144"/>
      <c r="H423" s="144"/>
      <c r="I423" s="144"/>
      <c r="J423" s="144"/>
      <c r="K423" s="144"/>
      <c r="L423" s="144"/>
      <c r="M423" s="144"/>
      <c r="N423" s="144"/>
      <c r="O423" s="144"/>
      <c r="P423" s="144"/>
      <c r="Q423" s="146" t="s">
        <v>19</v>
      </c>
      <c r="R423" s="168">
        <f>ROUND(PI()/4*(0.127)^2*W423*2,3)</f>
        <v>0.20300000000000001</v>
      </c>
      <c r="S423" s="169"/>
      <c r="T423" s="170"/>
      <c r="U423" s="147" t="s">
        <v>34</v>
      </c>
      <c r="W423" s="171">
        <f>LOOKUP(V422,$D$2:$D$64,$Z$2:$Z$64)</f>
        <v>8</v>
      </c>
      <c r="X423" s="171"/>
      <c r="Y423" s="32"/>
      <c r="Z423" s="32" t="s">
        <v>131</v>
      </c>
    </row>
    <row r="424" spans="1:26" s="6" customFormat="1" ht="20.100000000000001" hidden="1" customHeight="1">
      <c r="A424" s="143"/>
      <c r="B424" s="144"/>
      <c r="C424" s="144"/>
      <c r="D424" s="148"/>
      <c r="E424" s="144" t="str">
        <f>" 3차주입(정착장):π/4x(0.127)^2x"&amp;FIXED(W424,1)&amp;"M*3.0"</f>
        <v xml:space="preserve"> 3차주입(정착장):π/4x(0.127)^2x7.0M*3.0</v>
      </c>
      <c r="F424" s="144"/>
      <c r="G424" s="144"/>
      <c r="H424" s="144"/>
      <c r="I424" s="144"/>
      <c r="J424" s="144"/>
      <c r="K424" s="144"/>
      <c r="L424" s="144"/>
      <c r="M424" s="144"/>
      <c r="N424" s="144"/>
      <c r="O424" s="144"/>
      <c r="P424" s="144"/>
      <c r="Q424" s="146" t="s">
        <v>19</v>
      </c>
      <c r="R424" s="168">
        <f>ROUND(PI()/4*(0.127)^2*W424*3,3)</f>
        <v>0.26600000000000001</v>
      </c>
      <c r="S424" s="169"/>
      <c r="T424" s="170"/>
      <c r="U424" s="147" t="s">
        <v>34</v>
      </c>
      <c r="W424" s="158">
        <f>LOOKUP(V422,$D$2:$D$64,$AB$2:$AB$64)</f>
        <v>7</v>
      </c>
      <c r="X424" s="158"/>
      <c r="Y424" s="33">
        <f>LOOKUP(V422,$D$2:$D$64,$E$2:$E$64)</f>
        <v>0</v>
      </c>
      <c r="Z424" s="71">
        <f>SUM(R422:T424)*Y424</f>
        <v>0</v>
      </c>
    </row>
    <row r="425" spans="1:26" s="6" customFormat="1" ht="20.100000000000001" hidden="1" customHeight="1">
      <c r="A425" s="143"/>
      <c r="B425" s="144"/>
      <c r="C425" s="144"/>
      <c r="D425" s="148"/>
      <c r="E425" s="144" t="str">
        <f>" 시멘트량:("&amp;FIXED(R422,3)&amp;"+"&amp;FIXED(R423,3)&amp;"+"&amp;FIXED(R424,3)&amp;")x1303 kg/m3"</f>
        <v xml:space="preserve"> 시멘트량:(0.190+0.203+0.266)x1303 kg/m3</v>
      </c>
      <c r="F425" s="144"/>
      <c r="G425" s="144"/>
      <c r="H425" s="144"/>
      <c r="I425" s="144"/>
      <c r="J425" s="144"/>
      <c r="K425" s="144"/>
      <c r="L425" s="144"/>
      <c r="M425" s="144"/>
      <c r="N425" s="144"/>
      <c r="O425" s="144"/>
      <c r="P425" s="144"/>
      <c r="Q425" s="146" t="s">
        <v>19</v>
      </c>
      <c r="R425" s="172">
        <f>ROUND(SUM(R422:T424)*1303,3)</f>
        <v>858.67700000000002</v>
      </c>
      <c r="S425" s="173"/>
      <c r="T425" s="174"/>
      <c r="U425" s="147" t="s">
        <v>35</v>
      </c>
      <c r="W425" s="166">
        <f>ROUND(R425/40*Y424,0)</f>
        <v>0</v>
      </c>
      <c r="X425" s="166"/>
    </row>
    <row r="426" spans="1:26" s="6" customFormat="1" ht="20.100000000000001" hidden="1" customHeight="1">
      <c r="A426" s="143"/>
      <c r="B426" s="144"/>
      <c r="C426" s="144"/>
      <c r="D426" s="148"/>
      <c r="E426" s="144" t="str">
        <f>" 감수제(0.2%):("&amp;FIXED(R422,3)&amp;"+"&amp;FIXED(R423,3)&amp;"+"&amp;FIXED(R424,3)&amp;")x2.606 kg/m3"</f>
        <v xml:space="preserve"> 감수제(0.2%):(0.190+0.203+0.266)x2.606 kg/m3</v>
      </c>
      <c r="F426" s="144"/>
      <c r="G426" s="144"/>
      <c r="H426" s="144"/>
      <c r="I426" s="144"/>
      <c r="J426" s="144"/>
      <c r="K426" s="144"/>
      <c r="L426" s="144"/>
      <c r="M426" s="144"/>
      <c r="N426" s="144"/>
      <c r="O426" s="144"/>
      <c r="P426" s="144"/>
      <c r="Q426" s="146" t="s">
        <v>19</v>
      </c>
      <c r="R426" s="172">
        <f>ROUND(SUM(R422:T424)*2.606,3)</f>
        <v>1.7170000000000001</v>
      </c>
      <c r="S426" s="173"/>
      <c r="T426" s="174"/>
      <c r="U426" s="147" t="s">
        <v>35</v>
      </c>
    </row>
    <row r="427" spans="1:26" s="6" customFormat="1" ht="20.100000000000001" hidden="1" customHeight="1">
      <c r="A427" s="143"/>
      <c r="B427" s="144"/>
      <c r="C427" s="144"/>
      <c r="D427" s="148"/>
      <c r="E427" s="144" t="str">
        <f>" 알루미늄분말(0.01%):("&amp;FIXED(R422,3)&amp;"+"&amp;FIXED(R423,3)&amp;"+"&amp;FIXED(R424,3)&amp;")x0.1303 kg/m3"</f>
        <v xml:space="preserve"> 알루미늄분말(0.01%):(0.190+0.203+0.266)x0.1303 kg/m3</v>
      </c>
      <c r="F427" s="144"/>
      <c r="G427" s="144"/>
      <c r="H427" s="144"/>
      <c r="I427" s="144"/>
      <c r="J427" s="144"/>
      <c r="K427" s="144"/>
      <c r="L427" s="144"/>
      <c r="M427" s="144"/>
      <c r="N427" s="144"/>
      <c r="O427" s="144"/>
      <c r="P427" s="144"/>
      <c r="Q427" s="146" t="s">
        <v>19</v>
      </c>
      <c r="R427" s="172">
        <f>ROUND(SUM(R422:T424)*0.1303,3)</f>
        <v>8.5999999999999993E-2</v>
      </c>
      <c r="S427" s="173"/>
      <c r="T427" s="174"/>
      <c r="U427" s="147" t="s">
        <v>35</v>
      </c>
    </row>
    <row r="428" spans="1:26" s="6" customFormat="1" ht="20.100000000000001" hidden="1" customHeight="1">
      <c r="A428" s="143"/>
      <c r="B428" s="144"/>
      <c r="C428" s="144"/>
      <c r="D428" s="148"/>
      <c r="E428" s="144"/>
      <c r="F428" s="144"/>
      <c r="G428" s="144"/>
      <c r="H428" s="144"/>
      <c r="I428" s="144"/>
      <c r="J428" s="144"/>
      <c r="K428" s="144"/>
      <c r="L428" s="144"/>
      <c r="M428" s="144"/>
      <c r="N428" s="144"/>
      <c r="O428" s="144"/>
      <c r="P428" s="144"/>
      <c r="Q428" s="144"/>
      <c r="R428" s="149"/>
      <c r="S428" s="150"/>
      <c r="T428" s="151"/>
      <c r="U428" s="147"/>
      <c r="V428" s="30" t="s">
        <v>33</v>
      </c>
    </row>
    <row r="429" spans="1:26" s="6" customFormat="1" ht="20.100000000000001" hidden="1" customHeight="1">
      <c r="A429" s="143"/>
      <c r="B429" s="144"/>
      <c r="C429" s="144"/>
      <c r="D429" s="145" t="s">
        <v>137</v>
      </c>
      <c r="E429" s="144" t="str">
        <f>" 1차주입(평균천공장):π/4x(0.127)^2x"&amp;FIXED(W429,1)&amp;"M"</f>
        <v xml:space="preserve"> 1차주입(평균천공장):π/4x(0.127)^2x13.0M</v>
      </c>
      <c r="F429" s="144"/>
      <c r="G429" s="144"/>
      <c r="H429" s="144"/>
      <c r="I429" s="144"/>
      <c r="J429" s="144"/>
      <c r="K429" s="144"/>
      <c r="L429" s="144"/>
      <c r="M429" s="144"/>
      <c r="N429" s="144"/>
      <c r="O429" s="144"/>
      <c r="P429" s="144"/>
      <c r="Q429" s="146" t="s">
        <v>19</v>
      </c>
      <c r="R429" s="168">
        <f>ROUND(PI()/4*(0.127)^2*W429,3)</f>
        <v>0.16500000000000001</v>
      </c>
      <c r="S429" s="169"/>
      <c r="T429" s="170"/>
      <c r="U429" s="147" t="s">
        <v>34</v>
      </c>
      <c r="V429" s="31">
        <v>14</v>
      </c>
      <c r="W429" s="171">
        <f>LOOKUP(V429,$D$2:$D$64,$V$2:$V$64)</f>
        <v>13</v>
      </c>
      <c r="X429" s="171"/>
      <c r="Y429" s="32"/>
    </row>
    <row r="430" spans="1:26" s="6" customFormat="1" ht="20.100000000000001" hidden="1" customHeight="1">
      <c r="A430" s="143"/>
      <c r="B430" s="144"/>
      <c r="C430" s="144"/>
      <c r="D430" s="148"/>
      <c r="E430" s="144" t="str">
        <f>" 2차주입(자유장):π/4x(0.127)^2x"&amp;FIXED(W430,1)&amp;"M * 2.0"</f>
        <v xml:space="preserve"> 2차주입(자유장):π/4x(0.127)^2x6.0M * 2.0</v>
      </c>
      <c r="F430" s="144"/>
      <c r="G430" s="144"/>
      <c r="H430" s="144"/>
      <c r="I430" s="144"/>
      <c r="J430" s="144"/>
      <c r="K430" s="144"/>
      <c r="L430" s="144"/>
      <c r="M430" s="144"/>
      <c r="N430" s="144"/>
      <c r="O430" s="144"/>
      <c r="P430" s="144"/>
      <c r="Q430" s="146" t="s">
        <v>19</v>
      </c>
      <c r="R430" s="168">
        <f>ROUND(PI()/4*(0.127)^2*W430*2,3)</f>
        <v>0.152</v>
      </c>
      <c r="S430" s="169"/>
      <c r="T430" s="170"/>
      <c r="U430" s="147" t="s">
        <v>34</v>
      </c>
      <c r="W430" s="171">
        <f>LOOKUP(V429,$D$2:$D$64,$Z$2:$Z$64)</f>
        <v>6</v>
      </c>
      <c r="X430" s="171"/>
      <c r="Y430" s="32"/>
      <c r="Z430" s="32" t="s">
        <v>131</v>
      </c>
    </row>
    <row r="431" spans="1:26" s="6" customFormat="1" ht="20.100000000000001" hidden="1" customHeight="1">
      <c r="A431" s="143"/>
      <c r="B431" s="144"/>
      <c r="C431" s="144"/>
      <c r="D431" s="148"/>
      <c r="E431" s="144" t="str">
        <f>" 3차주입(정착장):π/4x(0.127)^2x"&amp;FIXED(W431,1)&amp;"M*3.0"</f>
        <v xml:space="preserve"> 3차주입(정착장):π/4x(0.127)^2x7.0M*3.0</v>
      </c>
      <c r="F431" s="144"/>
      <c r="G431" s="144"/>
      <c r="H431" s="144"/>
      <c r="I431" s="144"/>
      <c r="J431" s="144"/>
      <c r="K431" s="144"/>
      <c r="L431" s="144"/>
      <c r="M431" s="144"/>
      <c r="N431" s="144"/>
      <c r="O431" s="144"/>
      <c r="P431" s="144"/>
      <c r="Q431" s="146" t="s">
        <v>19</v>
      </c>
      <c r="R431" s="168">
        <f>ROUND(PI()/4*(0.127)^2*W431*3,3)</f>
        <v>0.26600000000000001</v>
      </c>
      <c r="S431" s="169"/>
      <c r="T431" s="170"/>
      <c r="U431" s="147" t="s">
        <v>34</v>
      </c>
      <c r="W431" s="158">
        <f>LOOKUP(V429,$D$2:$D$64,$AB$2:$AB$64)</f>
        <v>7</v>
      </c>
      <c r="X431" s="158"/>
      <c r="Y431" s="33">
        <f>LOOKUP(V429,$D$2:$D$64,$E$2:$E$64)</f>
        <v>0</v>
      </c>
      <c r="Z431" s="71">
        <f>SUM(R429:T431)*Y431</f>
        <v>0</v>
      </c>
    </row>
    <row r="432" spans="1:26" s="6" customFormat="1" ht="20.100000000000001" hidden="1" customHeight="1">
      <c r="A432" s="143"/>
      <c r="B432" s="144"/>
      <c r="C432" s="144"/>
      <c r="D432" s="148"/>
      <c r="E432" s="144" t="str">
        <f>" 시멘트량:("&amp;FIXED(R429,3)&amp;"+"&amp;FIXED(R430,3)&amp;"+"&amp;FIXED(R431,3)&amp;")x1303 kg/m3"</f>
        <v xml:space="preserve"> 시멘트량:(0.165+0.152+0.266)x1303 kg/m3</v>
      </c>
      <c r="F432" s="144"/>
      <c r="G432" s="144"/>
      <c r="H432" s="144"/>
      <c r="I432" s="144"/>
      <c r="J432" s="144"/>
      <c r="K432" s="144"/>
      <c r="L432" s="144"/>
      <c r="M432" s="144"/>
      <c r="N432" s="144"/>
      <c r="O432" s="144"/>
      <c r="P432" s="144"/>
      <c r="Q432" s="146" t="s">
        <v>19</v>
      </c>
      <c r="R432" s="172">
        <f>ROUND(SUM(R429:T431)*1303,3)</f>
        <v>759.649</v>
      </c>
      <c r="S432" s="173"/>
      <c r="T432" s="174"/>
      <c r="U432" s="147" t="s">
        <v>35</v>
      </c>
      <c r="W432" s="166">
        <f>ROUND(R432/40*Y431,0)</f>
        <v>0</v>
      </c>
      <c r="X432" s="166"/>
    </row>
    <row r="433" spans="1:26" s="6" customFormat="1" ht="20.100000000000001" hidden="1" customHeight="1">
      <c r="A433" s="143"/>
      <c r="B433" s="144"/>
      <c r="C433" s="144"/>
      <c r="D433" s="148"/>
      <c r="E433" s="144" t="str">
        <f>" 감수제(0.2%):("&amp;FIXED(R429,3)&amp;"+"&amp;FIXED(R430,3)&amp;"+"&amp;FIXED(R431,3)&amp;")x2.606 kg/m3"</f>
        <v xml:space="preserve"> 감수제(0.2%):(0.165+0.152+0.266)x2.606 kg/m3</v>
      </c>
      <c r="F433" s="144"/>
      <c r="G433" s="144"/>
      <c r="H433" s="144"/>
      <c r="I433" s="144"/>
      <c r="J433" s="144"/>
      <c r="K433" s="144"/>
      <c r="L433" s="144"/>
      <c r="M433" s="144"/>
      <c r="N433" s="144"/>
      <c r="O433" s="144"/>
      <c r="P433" s="144"/>
      <c r="Q433" s="146" t="s">
        <v>19</v>
      </c>
      <c r="R433" s="172">
        <f>ROUND(SUM(R429:T431)*2.606,3)</f>
        <v>1.5189999999999999</v>
      </c>
      <c r="S433" s="173"/>
      <c r="T433" s="174"/>
      <c r="U433" s="147" t="s">
        <v>35</v>
      </c>
    </row>
    <row r="434" spans="1:26" s="6" customFormat="1" ht="20.100000000000001" hidden="1" customHeight="1">
      <c r="A434" s="143"/>
      <c r="B434" s="144"/>
      <c r="C434" s="144"/>
      <c r="D434" s="148"/>
      <c r="E434" s="144" t="str">
        <f>" 알루미늄분말(0.01%):("&amp;FIXED(R429,3)&amp;"+"&amp;FIXED(R430,3)&amp;"+"&amp;FIXED(R431,3)&amp;")x0.1303 kg/m3"</f>
        <v xml:space="preserve"> 알루미늄분말(0.01%):(0.165+0.152+0.266)x0.1303 kg/m3</v>
      </c>
      <c r="F434" s="144"/>
      <c r="G434" s="144"/>
      <c r="H434" s="144"/>
      <c r="I434" s="144"/>
      <c r="J434" s="144"/>
      <c r="K434" s="144"/>
      <c r="L434" s="144"/>
      <c r="M434" s="144"/>
      <c r="N434" s="144"/>
      <c r="O434" s="144"/>
      <c r="P434" s="144"/>
      <c r="Q434" s="146" t="s">
        <v>19</v>
      </c>
      <c r="R434" s="172">
        <f>ROUND(SUM(R429:T431)*0.1303,3)</f>
        <v>7.5999999999999998E-2</v>
      </c>
      <c r="S434" s="173"/>
      <c r="T434" s="174"/>
      <c r="U434" s="147" t="s">
        <v>35</v>
      </c>
    </row>
    <row r="435" spans="1:26" s="6" customFormat="1" ht="20.100000000000001" hidden="1" customHeight="1">
      <c r="A435" s="143"/>
      <c r="B435" s="144"/>
      <c r="C435" s="144"/>
      <c r="D435" s="148"/>
      <c r="E435" s="144"/>
      <c r="F435" s="144"/>
      <c r="G435" s="144"/>
      <c r="H435" s="144"/>
      <c r="I435" s="144"/>
      <c r="J435" s="144"/>
      <c r="K435" s="144"/>
      <c r="L435" s="144"/>
      <c r="M435" s="144"/>
      <c r="N435" s="144"/>
      <c r="O435" s="144"/>
      <c r="P435" s="144"/>
      <c r="Q435" s="144"/>
      <c r="R435" s="149"/>
      <c r="S435" s="150"/>
      <c r="T435" s="151"/>
      <c r="U435" s="147"/>
      <c r="V435" s="30" t="s">
        <v>33</v>
      </c>
    </row>
    <row r="436" spans="1:26" s="6" customFormat="1" ht="20.100000000000001" hidden="1" customHeight="1">
      <c r="A436" s="143"/>
      <c r="B436" s="144"/>
      <c r="C436" s="144"/>
      <c r="D436" s="145" t="s">
        <v>138</v>
      </c>
      <c r="E436" s="144" t="str">
        <f>" 1차주입(평균천공장):π/4x(0.127)^2x"&amp;FIXED(W436,1)&amp;"M"</f>
        <v xml:space="preserve"> 1차주입(평균천공장):π/4x(0.127)^2x12.0M</v>
      </c>
      <c r="F436" s="144"/>
      <c r="G436" s="144"/>
      <c r="H436" s="144"/>
      <c r="I436" s="144"/>
      <c r="J436" s="144"/>
      <c r="K436" s="144"/>
      <c r="L436" s="144"/>
      <c r="M436" s="144"/>
      <c r="N436" s="144"/>
      <c r="O436" s="144"/>
      <c r="P436" s="144"/>
      <c r="Q436" s="146" t="s">
        <v>19</v>
      </c>
      <c r="R436" s="168">
        <f>ROUND(PI()/4*(0.127)^2*W436,3)</f>
        <v>0.152</v>
      </c>
      <c r="S436" s="169"/>
      <c r="T436" s="170"/>
      <c r="U436" s="147" t="s">
        <v>34</v>
      </c>
      <c r="V436" s="31">
        <v>15</v>
      </c>
      <c r="W436" s="171">
        <f>LOOKUP(V436,$D$2:$D$64,$V$2:$V$64)</f>
        <v>12</v>
      </c>
      <c r="X436" s="171"/>
      <c r="Y436" s="32"/>
    </row>
    <row r="437" spans="1:26" s="6" customFormat="1" ht="20.100000000000001" hidden="1" customHeight="1">
      <c r="A437" s="143"/>
      <c r="B437" s="144"/>
      <c r="C437" s="144"/>
      <c r="D437" s="148"/>
      <c r="E437" s="144" t="str">
        <f>" 2차주입(자유장):π/4x(0.127)^2x"&amp;FIXED(W437,1)&amp;"M * 2.0"</f>
        <v xml:space="preserve"> 2차주입(자유장):π/4x(0.127)^2x5.0M * 2.0</v>
      </c>
      <c r="F437" s="144"/>
      <c r="G437" s="144"/>
      <c r="H437" s="144"/>
      <c r="I437" s="144"/>
      <c r="J437" s="144"/>
      <c r="K437" s="144"/>
      <c r="L437" s="144"/>
      <c r="M437" s="144"/>
      <c r="N437" s="144"/>
      <c r="O437" s="144"/>
      <c r="P437" s="144"/>
      <c r="Q437" s="146" t="s">
        <v>19</v>
      </c>
      <c r="R437" s="168">
        <f>ROUND(PI()/4*(0.127)^2*W437*2,3)</f>
        <v>0.127</v>
      </c>
      <c r="S437" s="169"/>
      <c r="T437" s="170"/>
      <c r="U437" s="147" t="s">
        <v>34</v>
      </c>
      <c r="W437" s="171">
        <f>LOOKUP(V436,$D$2:$D$64,$Z$2:$Z$64)</f>
        <v>5</v>
      </c>
      <c r="X437" s="171"/>
      <c r="Y437" s="32"/>
      <c r="Z437" s="32" t="s">
        <v>131</v>
      </c>
    </row>
    <row r="438" spans="1:26" s="6" customFormat="1" ht="20.100000000000001" hidden="1" customHeight="1">
      <c r="A438" s="143"/>
      <c r="B438" s="144"/>
      <c r="C438" s="144"/>
      <c r="D438" s="148"/>
      <c r="E438" s="144" t="str">
        <f>" 3차주입(정착장):π/4x(0.127)^2x"&amp;FIXED(W438,1)&amp;"M*3.0"</f>
        <v xml:space="preserve"> 3차주입(정착장):π/4x(0.127)^2x7.0M*3.0</v>
      </c>
      <c r="F438" s="144"/>
      <c r="G438" s="144"/>
      <c r="H438" s="144"/>
      <c r="I438" s="144"/>
      <c r="J438" s="144"/>
      <c r="K438" s="144"/>
      <c r="L438" s="144"/>
      <c r="M438" s="144"/>
      <c r="N438" s="144"/>
      <c r="O438" s="144"/>
      <c r="P438" s="144"/>
      <c r="Q438" s="146" t="s">
        <v>19</v>
      </c>
      <c r="R438" s="168">
        <f>ROUND(PI()/4*(0.127)^2*W438*3,3)</f>
        <v>0.26600000000000001</v>
      </c>
      <c r="S438" s="169"/>
      <c r="T438" s="170"/>
      <c r="U438" s="147" t="s">
        <v>34</v>
      </c>
      <c r="W438" s="158">
        <f>LOOKUP(V436,$D$2:$D$64,$AB$2:$AB$64)</f>
        <v>7</v>
      </c>
      <c r="X438" s="158"/>
      <c r="Y438" s="33">
        <f>LOOKUP(V436,$D$2:$D$64,$E$2:$E$64)</f>
        <v>0</v>
      </c>
      <c r="Z438" s="71">
        <f>SUM(R436:T438)*Y438</f>
        <v>0</v>
      </c>
    </row>
    <row r="439" spans="1:26" s="6" customFormat="1" ht="20.100000000000001" hidden="1" customHeight="1">
      <c r="A439" s="143"/>
      <c r="B439" s="144"/>
      <c r="C439" s="144"/>
      <c r="D439" s="148"/>
      <c r="E439" s="144" t="str">
        <f>" 시멘트량:("&amp;FIXED(R436,3)&amp;"+"&amp;FIXED(R437,3)&amp;"+"&amp;FIXED(R438,3)&amp;")x1303 kg/m3"</f>
        <v xml:space="preserve"> 시멘트량:(0.152+0.127+0.266)x1303 kg/m3</v>
      </c>
      <c r="F439" s="144"/>
      <c r="G439" s="144"/>
      <c r="H439" s="144"/>
      <c r="I439" s="144"/>
      <c r="J439" s="144"/>
      <c r="K439" s="144"/>
      <c r="L439" s="144"/>
      <c r="M439" s="144"/>
      <c r="N439" s="144"/>
      <c r="O439" s="144"/>
      <c r="P439" s="144"/>
      <c r="Q439" s="146" t="s">
        <v>19</v>
      </c>
      <c r="R439" s="172">
        <f>ROUND(SUM(R436:T438)*1303,3)</f>
        <v>710.13499999999999</v>
      </c>
      <c r="S439" s="173"/>
      <c r="T439" s="174"/>
      <c r="U439" s="147" t="s">
        <v>35</v>
      </c>
      <c r="W439" s="166">
        <f>ROUND(R439/40*Y438,0)</f>
        <v>0</v>
      </c>
      <c r="X439" s="166"/>
    </row>
    <row r="440" spans="1:26" s="6" customFormat="1" ht="20.100000000000001" hidden="1" customHeight="1">
      <c r="A440" s="143"/>
      <c r="B440" s="144"/>
      <c r="C440" s="144"/>
      <c r="D440" s="148"/>
      <c r="E440" s="144" t="str">
        <f>" 감수제(0.2%):("&amp;FIXED(R436,3)&amp;"+"&amp;FIXED(R437,3)&amp;"+"&amp;FIXED(R438,3)&amp;")x2.606 kg/m3"</f>
        <v xml:space="preserve"> 감수제(0.2%):(0.152+0.127+0.266)x2.606 kg/m3</v>
      </c>
      <c r="F440" s="144"/>
      <c r="G440" s="144"/>
      <c r="H440" s="144"/>
      <c r="I440" s="144"/>
      <c r="J440" s="144"/>
      <c r="K440" s="144"/>
      <c r="L440" s="144"/>
      <c r="M440" s="144"/>
      <c r="N440" s="144"/>
      <c r="O440" s="144"/>
      <c r="P440" s="144"/>
      <c r="Q440" s="146" t="s">
        <v>19</v>
      </c>
      <c r="R440" s="172">
        <f>ROUND(SUM(R436:T438)*2.606,3)</f>
        <v>1.42</v>
      </c>
      <c r="S440" s="173"/>
      <c r="T440" s="174"/>
      <c r="U440" s="147" t="s">
        <v>35</v>
      </c>
    </row>
    <row r="441" spans="1:26" s="6" customFormat="1" ht="20.100000000000001" hidden="1" customHeight="1">
      <c r="A441" s="143"/>
      <c r="B441" s="144"/>
      <c r="C441" s="144"/>
      <c r="D441" s="148"/>
      <c r="E441" s="144" t="str">
        <f>" 알루미늄분말(0.01%):("&amp;FIXED(R436,3)&amp;"+"&amp;FIXED(R437,3)&amp;"+"&amp;FIXED(R438,3)&amp;")x0.1303 kg/m3"</f>
        <v xml:space="preserve"> 알루미늄분말(0.01%):(0.152+0.127+0.266)x0.1303 kg/m3</v>
      </c>
      <c r="F441" s="144"/>
      <c r="G441" s="144"/>
      <c r="H441" s="144"/>
      <c r="I441" s="144"/>
      <c r="J441" s="144"/>
      <c r="K441" s="144"/>
      <c r="L441" s="144"/>
      <c r="M441" s="144"/>
      <c r="N441" s="144"/>
      <c r="O441" s="144"/>
      <c r="P441" s="144"/>
      <c r="Q441" s="146" t="s">
        <v>19</v>
      </c>
      <c r="R441" s="172">
        <f>ROUND(SUM(R436:T438)*0.1303,3)</f>
        <v>7.0999999999999994E-2</v>
      </c>
      <c r="S441" s="173"/>
      <c r="T441" s="174"/>
      <c r="U441" s="147" t="s">
        <v>35</v>
      </c>
    </row>
    <row r="442" spans="1:26" s="6" customFormat="1" ht="20.100000000000001" hidden="1" customHeight="1">
      <c r="A442" s="143"/>
      <c r="B442" s="144"/>
      <c r="C442" s="144"/>
      <c r="D442" s="148"/>
      <c r="E442" s="144"/>
      <c r="F442" s="144"/>
      <c r="G442" s="144"/>
      <c r="H442" s="144"/>
      <c r="I442" s="144"/>
      <c r="J442" s="144"/>
      <c r="K442" s="144"/>
      <c r="L442" s="144"/>
      <c r="M442" s="144"/>
      <c r="N442" s="144"/>
      <c r="O442" s="144"/>
      <c r="P442" s="144"/>
      <c r="Q442" s="146"/>
      <c r="R442" s="149"/>
      <c r="S442" s="150"/>
      <c r="T442" s="151"/>
      <c r="U442" s="147"/>
    </row>
    <row r="443" spans="1:26" s="6" customFormat="1" ht="20.100000000000001" hidden="1" customHeight="1">
      <c r="A443" s="143"/>
      <c r="B443" s="144"/>
      <c r="C443" s="144"/>
      <c r="D443" s="148"/>
      <c r="E443" s="144" t="str">
        <f>E89</f>
        <v>4+740, 4+777.631</v>
      </c>
      <c r="F443" s="144"/>
      <c r="G443" s="144"/>
      <c r="H443" s="144"/>
      <c r="I443" s="144"/>
      <c r="J443" s="144"/>
      <c r="K443" s="144"/>
      <c r="L443" s="144"/>
      <c r="M443" s="144"/>
      <c r="N443" s="144"/>
      <c r="O443" s="144"/>
      <c r="P443" s="144"/>
      <c r="Q443" s="144"/>
      <c r="R443" s="149"/>
      <c r="S443" s="150"/>
      <c r="T443" s="151"/>
      <c r="U443" s="147"/>
      <c r="V443" s="30" t="s">
        <v>33</v>
      </c>
    </row>
    <row r="444" spans="1:26" s="6" customFormat="1" ht="20.100000000000001" hidden="1" customHeight="1">
      <c r="A444" s="143"/>
      <c r="B444" s="144"/>
      <c r="C444" s="144"/>
      <c r="D444" s="145" t="s">
        <v>167</v>
      </c>
      <c r="E444" s="144" t="str">
        <f>" 1차주입(평균천공장):π/4x(0.127)^2x"&amp;FIXED(W444,1)&amp;"M"</f>
        <v xml:space="preserve"> 1차주입(평균천공장):π/4x(0.127)^2x16.0M</v>
      </c>
      <c r="F444" s="144"/>
      <c r="G444" s="144"/>
      <c r="H444" s="144"/>
      <c r="I444" s="144"/>
      <c r="J444" s="144"/>
      <c r="K444" s="144"/>
      <c r="L444" s="144"/>
      <c r="M444" s="144"/>
      <c r="N444" s="144"/>
      <c r="O444" s="144"/>
      <c r="P444" s="144"/>
      <c r="Q444" s="146" t="s">
        <v>19</v>
      </c>
      <c r="R444" s="168">
        <f>ROUND(PI()/4*(0.127)^2*W444,3)</f>
        <v>0.20300000000000001</v>
      </c>
      <c r="S444" s="169"/>
      <c r="T444" s="170"/>
      <c r="U444" s="147" t="s">
        <v>34</v>
      </c>
      <c r="V444" s="31">
        <v>16</v>
      </c>
      <c r="W444" s="171">
        <f>LOOKUP(V444,$D$2:$D$64,$V$2:$V$64)</f>
        <v>16</v>
      </c>
      <c r="X444" s="171"/>
      <c r="Y444" s="32"/>
    </row>
    <row r="445" spans="1:26" s="6" customFormat="1" ht="20.100000000000001" hidden="1" customHeight="1">
      <c r="A445" s="143"/>
      <c r="B445" s="144"/>
      <c r="C445" s="144"/>
      <c r="D445" s="148"/>
      <c r="E445" s="144" t="str">
        <f>" 2차주입(자유장):π/4x(0.127)^2x"&amp;FIXED(W445,1)&amp;"M * 2.0"</f>
        <v xml:space="preserve"> 2차주입(자유장):π/4x(0.127)^2x9.0M * 2.0</v>
      </c>
      <c r="F445" s="144"/>
      <c r="G445" s="144"/>
      <c r="H445" s="144"/>
      <c r="I445" s="144"/>
      <c r="J445" s="144"/>
      <c r="K445" s="144"/>
      <c r="L445" s="144"/>
      <c r="M445" s="144"/>
      <c r="N445" s="144"/>
      <c r="O445" s="144"/>
      <c r="P445" s="144"/>
      <c r="Q445" s="146" t="s">
        <v>19</v>
      </c>
      <c r="R445" s="168">
        <f>ROUND(PI()/4*(0.127)^2*W445*2,3)</f>
        <v>0.22800000000000001</v>
      </c>
      <c r="S445" s="169"/>
      <c r="T445" s="170"/>
      <c r="U445" s="147" t="s">
        <v>34</v>
      </c>
      <c r="W445" s="171">
        <f>LOOKUP(V444,$D$2:$D$64,$Z$2:$Z$64)</f>
        <v>9</v>
      </c>
      <c r="X445" s="171"/>
      <c r="Y445" s="32"/>
      <c r="Z445" s="32" t="s">
        <v>131</v>
      </c>
    </row>
    <row r="446" spans="1:26" s="6" customFormat="1" ht="20.100000000000001" hidden="1" customHeight="1">
      <c r="A446" s="143"/>
      <c r="B446" s="144"/>
      <c r="C446" s="144"/>
      <c r="D446" s="148"/>
      <c r="E446" s="144" t="str">
        <f>" 3차주입(정착장):π/4x(0.127)^2x"&amp;FIXED(W446,1)&amp;"M*3.0"</f>
        <v xml:space="preserve"> 3차주입(정착장):π/4x(0.127)^2x7.0M*3.0</v>
      </c>
      <c r="F446" s="144"/>
      <c r="G446" s="144"/>
      <c r="H446" s="144"/>
      <c r="I446" s="144"/>
      <c r="J446" s="144"/>
      <c r="K446" s="144"/>
      <c r="L446" s="144"/>
      <c r="M446" s="144"/>
      <c r="N446" s="144"/>
      <c r="O446" s="144"/>
      <c r="P446" s="144"/>
      <c r="Q446" s="146" t="s">
        <v>19</v>
      </c>
      <c r="R446" s="168">
        <f>ROUND(PI()/4*(0.127)^2*W446*3,3)</f>
        <v>0.26600000000000001</v>
      </c>
      <c r="S446" s="169"/>
      <c r="T446" s="170"/>
      <c r="U446" s="147" t="s">
        <v>34</v>
      </c>
      <c r="W446" s="158">
        <f>LOOKUP(V444,$D$2:$D$64,$AB$2:$AB$64)</f>
        <v>7</v>
      </c>
      <c r="X446" s="158"/>
      <c r="Y446" s="33">
        <f>LOOKUP(V444,$D$2:$D$64,$E$2:$E$64)</f>
        <v>0</v>
      </c>
      <c r="Z446" s="71">
        <f>SUM(R444:T446)*Y446</f>
        <v>0</v>
      </c>
    </row>
    <row r="447" spans="1:26" s="6" customFormat="1" ht="20.100000000000001" hidden="1" customHeight="1">
      <c r="A447" s="143"/>
      <c r="B447" s="144"/>
      <c r="C447" s="144"/>
      <c r="D447" s="148"/>
      <c r="E447" s="144" t="str">
        <f>" 시멘트량:("&amp;FIXED(R444,3)&amp;"+"&amp;FIXED(R445,3)&amp;"+"&amp;FIXED(R446,3)&amp;")x1303 kg/m3"</f>
        <v xml:space="preserve"> 시멘트량:(0.203+0.228+0.266)x1303 kg/m3</v>
      </c>
      <c r="F447" s="144"/>
      <c r="G447" s="144"/>
      <c r="H447" s="144"/>
      <c r="I447" s="144"/>
      <c r="J447" s="144"/>
      <c r="K447" s="144"/>
      <c r="L447" s="144"/>
      <c r="M447" s="144"/>
      <c r="N447" s="144"/>
      <c r="O447" s="144"/>
      <c r="P447" s="144"/>
      <c r="Q447" s="146" t="s">
        <v>19</v>
      </c>
      <c r="R447" s="172">
        <f>ROUND(SUM(R444:T446)*1303,3)</f>
        <v>908.19100000000003</v>
      </c>
      <c r="S447" s="173"/>
      <c r="T447" s="174"/>
      <c r="U447" s="147" t="s">
        <v>35</v>
      </c>
      <c r="W447" s="166">
        <f>ROUND(R447/40*Y446,0)</f>
        <v>0</v>
      </c>
      <c r="X447" s="166"/>
    </row>
    <row r="448" spans="1:26" s="6" customFormat="1" ht="20.100000000000001" hidden="1" customHeight="1">
      <c r="A448" s="143"/>
      <c r="B448" s="144"/>
      <c r="C448" s="144"/>
      <c r="D448" s="148"/>
      <c r="E448" s="144" t="str">
        <f>" 감수제(0.2%):("&amp;FIXED(R444,3)&amp;"+"&amp;FIXED(R445,3)&amp;"+"&amp;FIXED(R446,3)&amp;")x2.606 kg/m3"</f>
        <v xml:space="preserve"> 감수제(0.2%):(0.203+0.228+0.266)x2.606 kg/m3</v>
      </c>
      <c r="F448" s="144"/>
      <c r="G448" s="144"/>
      <c r="H448" s="144"/>
      <c r="I448" s="144"/>
      <c r="J448" s="144"/>
      <c r="K448" s="144"/>
      <c r="L448" s="144"/>
      <c r="M448" s="144"/>
      <c r="N448" s="144"/>
      <c r="O448" s="144"/>
      <c r="P448" s="144"/>
      <c r="Q448" s="146" t="s">
        <v>19</v>
      </c>
      <c r="R448" s="172">
        <f>ROUND(SUM(R444:T446)*2.606,3)</f>
        <v>1.8160000000000001</v>
      </c>
      <c r="S448" s="173"/>
      <c r="T448" s="174"/>
      <c r="U448" s="147" t="s">
        <v>35</v>
      </c>
    </row>
    <row r="449" spans="1:26" s="6" customFormat="1" ht="20.100000000000001" hidden="1" customHeight="1">
      <c r="A449" s="143"/>
      <c r="B449" s="144"/>
      <c r="C449" s="144"/>
      <c r="D449" s="148"/>
      <c r="E449" s="144" t="str">
        <f>" 알루미늄분말(0.01%):("&amp;FIXED(R444,3)&amp;"+"&amp;FIXED(R445,3)&amp;"+"&amp;FIXED(R446,3)&amp;")x0.1303 kg/m3"</f>
        <v xml:space="preserve"> 알루미늄분말(0.01%):(0.203+0.228+0.266)x0.1303 kg/m3</v>
      </c>
      <c r="F449" s="144"/>
      <c r="G449" s="144"/>
      <c r="H449" s="144"/>
      <c r="I449" s="144"/>
      <c r="J449" s="144"/>
      <c r="K449" s="144"/>
      <c r="L449" s="144"/>
      <c r="M449" s="144"/>
      <c r="N449" s="144"/>
      <c r="O449" s="144"/>
      <c r="P449" s="144"/>
      <c r="Q449" s="146" t="s">
        <v>19</v>
      </c>
      <c r="R449" s="172">
        <f>ROUND(SUM(R444:T446)*0.1303,3)</f>
        <v>9.0999999999999998E-2</v>
      </c>
      <c r="S449" s="173"/>
      <c r="T449" s="174"/>
      <c r="U449" s="147" t="s">
        <v>35</v>
      </c>
    </row>
    <row r="450" spans="1:26" s="6" customFormat="1" ht="20.100000000000001" hidden="1" customHeight="1">
      <c r="A450" s="143"/>
      <c r="B450" s="144"/>
      <c r="C450" s="144"/>
      <c r="D450" s="148"/>
      <c r="E450" s="144"/>
      <c r="F450" s="144"/>
      <c r="G450" s="144"/>
      <c r="H450" s="144"/>
      <c r="I450" s="144"/>
      <c r="J450" s="144"/>
      <c r="K450" s="144"/>
      <c r="L450" s="144"/>
      <c r="M450" s="144"/>
      <c r="N450" s="144"/>
      <c r="O450" s="144"/>
      <c r="P450" s="144"/>
      <c r="Q450" s="144"/>
      <c r="R450" s="149"/>
      <c r="S450" s="150"/>
      <c r="T450" s="151"/>
      <c r="U450" s="147"/>
      <c r="V450" s="30" t="s">
        <v>33</v>
      </c>
    </row>
    <row r="451" spans="1:26" s="6" customFormat="1" ht="20.100000000000001" hidden="1" customHeight="1">
      <c r="A451" s="143"/>
      <c r="B451" s="144"/>
      <c r="C451" s="144"/>
      <c r="D451" s="145" t="s">
        <v>161</v>
      </c>
      <c r="E451" s="144" t="str">
        <f>" 1차주입(평균천공장):π/4x(0.127)^2x"&amp;FIXED(W451,1)&amp;"M"</f>
        <v xml:space="preserve"> 1차주입(평균천공장):π/4x(0.127)^2x14.0M</v>
      </c>
      <c r="F451" s="144"/>
      <c r="G451" s="144"/>
      <c r="H451" s="144"/>
      <c r="I451" s="144"/>
      <c r="J451" s="144"/>
      <c r="K451" s="144"/>
      <c r="L451" s="144"/>
      <c r="M451" s="144"/>
      <c r="N451" s="144"/>
      <c r="O451" s="144"/>
      <c r="P451" s="144"/>
      <c r="Q451" s="146" t="s">
        <v>19</v>
      </c>
      <c r="R451" s="168">
        <f>ROUND(PI()/4*(0.127)^2*W451,3)</f>
        <v>0.17699999999999999</v>
      </c>
      <c r="S451" s="169"/>
      <c r="T451" s="170"/>
      <c r="U451" s="147" t="s">
        <v>34</v>
      </c>
      <c r="V451" s="31">
        <v>17</v>
      </c>
      <c r="W451" s="171">
        <f>LOOKUP(V451,$D$2:$D$64,$V$2:$V$64)</f>
        <v>14</v>
      </c>
      <c r="X451" s="171"/>
      <c r="Y451" s="32"/>
    </row>
    <row r="452" spans="1:26" s="6" customFormat="1" ht="20.100000000000001" hidden="1" customHeight="1">
      <c r="A452" s="143"/>
      <c r="B452" s="144"/>
      <c r="C452" s="144"/>
      <c r="D452" s="148"/>
      <c r="E452" s="144" t="str">
        <f>" 2차주입(자유장):π/4x(0.127)^2x"&amp;FIXED(W452,1)&amp;"M * 2.0"</f>
        <v xml:space="preserve"> 2차주입(자유장):π/4x(0.127)^2x7.0M * 2.0</v>
      </c>
      <c r="F452" s="144"/>
      <c r="G452" s="144"/>
      <c r="H452" s="144"/>
      <c r="I452" s="144"/>
      <c r="J452" s="144"/>
      <c r="K452" s="144"/>
      <c r="L452" s="144"/>
      <c r="M452" s="144"/>
      <c r="N452" s="144"/>
      <c r="O452" s="144"/>
      <c r="P452" s="144"/>
      <c r="Q452" s="146" t="s">
        <v>19</v>
      </c>
      <c r="R452" s="168">
        <f>ROUND(PI()/4*(0.127)^2*W452*2,3)</f>
        <v>0.17699999999999999</v>
      </c>
      <c r="S452" s="169"/>
      <c r="T452" s="170"/>
      <c r="U452" s="147" t="s">
        <v>34</v>
      </c>
      <c r="W452" s="171">
        <f>LOOKUP(V451,$D$2:$D$64,$Z$2:$Z$64)</f>
        <v>7</v>
      </c>
      <c r="X452" s="171"/>
      <c r="Y452" s="32"/>
      <c r="Z452" s="32" t="s">
        <v>131</v>
      </c>
    </row>
    <row r="453" spans="1:26" s="6" customFormat="1" ht="20.100000000000001" hidden="1" customHeight="1">
      <c r="A453" s="143"/>
      <c r="B453" s="144"/>
      <c r="C453" s="144"/>
      <c r="D453" s="148"/>
      <c r="E453" s="144" t="str">
        <f>" 3차주입(정착장):π/4x(0.127)^2x"&amp;FIXED(W453,1)&amp;"M*3.0"</f>
        <v xml:space="preserve"> 3차주입(정착장):π/4x(0.127)^2x7.0M*3.0</v>
      </c>
      <c r="F453" s="144"/>
      <c r="G453" s="144"/>
      <c r="H453" s="144"/>
      <c r="I453" s="144"/>
      <c r="J453" s="144"/>
      <c r="K453" s="144"/>
      <c r="L453" s="144"/>
      <c r="M453" s="144"/>
      <c r="N453" s="144"/>
      <c r="O453" s="144"/>
      <c r="P453" s="144"/>
      <c r="Q453" s="146" t="s">
        <v>19</v>
      </c>
      <c r="R453" s="168">
        <f>ROUND(PI()/4*(0.127)^2*W453*3,3)</f>
        <v>0.26600000000000001</v>
      </c>
      <c r="S453" s="169"/>
      <c r="T453" s="170"/>
      <c r="U453" s="147" t="s">
        <v>34</v>
      </c>
      <c r="W453" s="158">
        <f>LOOKUP(V451,$D$2:$D$64,$AB$2:$AB$64)</f>
        <v>7</v>
      </c>
      <c r="X453" s="158"/>
      <c r="Y453" s="33">
        <f>LOOKUP(V451,$D$2:$D$64,$E$2:$E$64)</f>
        <v>0</v>
      </c>
      <c r="Z453" s="71">
        <f>SUM(R451:T453)*Y453</f>
        <v>0</v>
      </c>
    </row>
    <row r="454" spans="1:26" s="6" customFormat="1" ht="20.100000000000001" hidden="1" customHeight="1">
      <c r="A454" s="143"/>
      <c r="B454" s="144"/>
      <c r="C454" s="144"/>
      <c r="D454" s="148"/>
      <c r="E454" s="144" t="str">
        <f>" 시멘트량:("&amp;FIXED(R451,3)&amp;"+"&amp;FIXED(R452,3)&amp;"+"&amp;FIXED(R453,3)&amp;")x1303 kg/m3"</f>
        <v xml:space="preserve"> 시멘트량:(0.177+0.177+0.266)x1303 kg/m3</v>
      </c>
      <c r="F454" s="144"/>
      <c r="G454" s="144"/>
      <c r="H454" s="144"/>
      <c r="I454" s="144"/>
      <c r="J454" s="144"/>
      <c r="K454" s="144"/>
      <c r="L454" s="144"/>
      <c r="M454" s="144"/>
      <c r="N454" s="144"/>
      <c r="O454" s="144"/>
      <c r="P454" s="144"/>
      <c r="Q454" s="146" t="s">
        <v>19</v>
      </c>
      <c r="R454" s="172">
        <f>ROUND(SUM(R451:T453)*1303,3)</f>
        <v>807.86</v>
      </c>
      <c r="S454" s="173"/>
      <c r="T454" s="174"/>
      <c r="U454" s="147" t="s">
        <v>35</v>
      </c>
      <c r="W454" s="166">
        <f>ROUND(R454/40*Y453,0)</f>
        <v>0</v>
      </c>
      <c r="X454" s="166"/>
    </row>
    <row r="455" spans="1:26" s="6" customFormat="1" ht="20.100000000000001" hidden="1" customHeight="1">
      <c r="A455" s="143"/>
      <c r="B455" s="144"/>
      <c r="C455" s="144"/>
      <c r="D455" s="148"/>
      <c r="E455" s="144" t="str">
        <f>" 감수제(0.2%):("&amp;FIXED(R451,3)&amp;"+"&amp;FIXED(R452,3)&amp;"+"&amp;FIXED(R453,3)&amp;")x2.606 kg/m3"</f>
        <v xml:space="preserve"> 감수제(0.2%):(0.177+0.177+0.266)x2.606 kg/m3</v>
      </c>
      <c r="F455" s="144"/>
      <c r="G455" s="144"/>
      <c r="H455" s="144"/>
      <c r="I455" s="144"/>
      <c r="J455" s="144"/>
      <c r="K455" s="144"/>
      <c r="L455" s="144"/>
      <c r="M455" s="144"/>
      <c r="N455" s="144"/>
      <c r="O455" s="144"/>
      <c r="P455" s="144"/>
      <c r="Q455" s="146" t="s">
        <v>19</v>
      </c>
      <c r="R455" s="172">
        <f>ROUND(SUM(R451:T453)*2.606,3)</f>
        <v>1.6160000000000001</v>
      </c>
      <c r="S455" s="173"/>
      <c r="T455" s="174"/>
      <c r="U455" s="147" t="s">
        <v>35</v>
      </c>
    </row>
    <row r="456" spans="1:26" s="6" customFormat="1" ht="20.100000000000001" hidden="1" customHeight="1">
      <c r="A456" s="143"/>
      <c r="B456" s="144"/>
      <c r="C456" s="144"/>
      <c r="D456" s="148"/>
      <c r="E456" s="144" t="str">
        <f>" 알루미늄분말(0.01%):("&amp;FIXED(R451,3)&amp;"+"&amp;FIXED(R452,3)&amp;"+"&amp;FIXED(R453,3)&amp;")x0.1303 kg/m3"</f>
        <v xml:space="preserve"> 알루미늄분말(0.01%):(0.177+0.177+0.266)x0.1303 kg/m3</v>
      </c>
      <c r="F456" s="144"/>
      <c r="G456" s="144"/>
      <c r="H456" s="144"/>
      <c r="I456" s="144"/>
      <c r="J456" s="144"/>
      <c r="K456" s="144"/>
      <c r="L456" s="144"/>
      <c r="M456" s="144"/>
      <c r="N456" s="144"/>
      <c r="O456" s="144"/>
      <c r="P456" s="144"/>
      <c r="Q456" s="146" t="s">
        <v>19</v>
      </c>
      <c r="R456" s="172">
        <f>ROUND(SUM(R451:T453)*0.1303,3)</f>
        <v>8.1000000000000003E-2</v>
      </c>
      <c r="S456" s="173"/>
      <c r="T456" s="174"/>
      <c r="U456" s="147" t="s">
        <v>35</v>
      </c>
    </row>
    <row r="457" spans="1:26" s="6" customFormat="1" ht="20.100000000000001" hidden="1" customHeight="1">
      <c r="A457" s="143"/>
      <c r="B457" s="144"/>
      <c r="C457" s="144"/>
      <c r="D457" s="148"/>
      <c r="E457" s="144"/>
      <c r="F457" s="144"/>
      <c r="G457" s="144"/>
      <c r="H457" s="144"/>
      <c r="I457" s="144"/>
      <c r="J457" s="144"/>
      <c r="K457" s="144"/>
      <c r="L457" s="144"/>
      <c r="M457" s="144"/>
      <c r="N457" s="144"/>
      <c r="O457" s="144"/>
      <c r="P457" s="144"/>
      <c r="Q457" s="144"/>
      <c r="R457" s="149"/>
      <c r="S457" s="150"/>
      <c r="T457" s="151"/>
      <c r="U457" s="147"/>
      <c r="V457" s="30" t="s">
        <v>33</v>
      </c>
    </row>
    <row r="458" spans="1:26" s="6" customFormat="1" ht="20.100000000000001" hidden="1" customHeight="1">
      <c r="A458" s="143"/>
      <c r="B458" s="144"/>
      <c r="C458" s="144"/>
      <c r="D458" s="145" t="s">
        <v>163</v>
      </c>
      <c r="E458" s="144" t="str">
        <f>" 1차주입(평균천공장):π/4x(0.127)^2x"&amp;FIXED(W458,1)&amp;"M"</f>
        <v xml:space="preserve"> 1차주입(평균천공장):π/4x(0.127)^2x12.0M</v>
      </c>
      <c r="F458" s="144"/>
      <c r="G458" s="144"/>
      <c r="H458" s="144"/>
      <c r="I458" s="144"/>
      <c r="J458" s="144"/>
      <c r="K458" s="144"/>
      <c r="L458" s="144"/>
      <c r="M458" s="144"/>
      <c r="N458" s="144"/>
      <c r="O458" s="144"/>
      <c r="P458" s="144"/>
      <c r="Q458" s="146" t="s">
        <v>19</v>
      </c>
      <c r="R458" s="168">
        <f>ROUND(PI()/4*(0.127)^2*W458,3)</f>
        <v>0.152</v>
      </c>
      <c r="S458" s="169"/>
      <c r="T458" s="170"/>
      <c r="U458" s="147" t="s">
        <v>34</v>
      </c>
      <c r="V458" s="31">
        <v>18</v>
      </c>
      <c r="W458" s="171">
        <f>LOOKUP(V458,$D$2:$D$64,$V$2:$V$64)</f>
        <v>12</v>
      </c>
      <c r="X458" s="171"/>
      <c r="Y458" s="32"/>
    </row>
    <row r="459" spans="1:26" s="6" customFormat="1" ht="20.100000000000001" hidden="1" customHeight="1">
      <c r="A459" s="143"/>
      <c r="B459" s="144"/>
      <c r="C459" s="144"/>
      <c r="D459" s="148"/>
      <c r="E459" s="144" t="str">
        <f>" 2차주입(자유장):π/4x(0.127)^2x"&amp;FIXED(W459,1)&amp;"M * 2.0"</f>
        <v xml:space="preserve"> 2차주입(자유장):π/4x(0.127)^2x5.0M * 2.0</v>
      </c>
      <c r="F459" s="144"/>
      <c r="G459" s="144"/>
      <c r="H459" s="144"/>
      <c r="I459" s="144"/>
      <c r="J459" s="144"/>
      <c r="K459" s="144"/>
      <c r="L459" s="144"/>
      <c r="M459" s="144"/>
      <c r="N459" s="144"/>
      <c r="O459" s="144"/>
      <c r="P459" s="144"/>
      <c r="Q459" s="146" t="s">
        <v>19</v>
      </c>
      <c r="R459" s="168">
        <f>ROUND(PI()/4*(0.127)^2*W459*2,3)</f>
        <v>0.127</v>
      </c>
      <c r="S459" s="169"/>
      <c r="T459" s="170"/>
      <c r="U459" s="147" t="s">
        <v>34</v>
      </c>
      <c r="W459" s="171">
        <f>LOOKUP(V458,$D$2:$D$64,$Z$2:$Z$64)</f>
        <v>5</v>
      </c>
      <c r="X459" s="171"/>
      <c r="Y459" s="32"/>
      <c r="Z459" s="32" t="s">
        <v>131</v>
      </c>
    </row>
    <row r="460" spans="1:26" s="6" customFormat="1" ht="20.100000000000001" hidden="1" customHeight="1">
      <c r="A460" s="143"/>
      <c r="B460" s="144"/>
      <c r="C460" s="144"/>
      <c r="D460" s="148"/>
      <c r="E460" s="144" t="str">
        <f>" 3차주입(정착장):π/4x(0.127)^2x"&amp;FIXED(W460,1)&amp;"M*3.0"</f>
        <v xml:space="preserve"> 3차주입(정착장):π/4x(0.127)^2x7.0M*3.0</v>
      </c>
      <c r="F460" s="144"/>
      <c r="G460" s="144"/>
      <c r="H460" s="144"/>
      <c r="I460" s="144"/>
      <c r="J460" s="144"/>
      <c r="K460" s="144"/>
      <c r="L460" s="144"/>
      <c r="M460" s="144"/>
      <c r="N460" s="144"/>
      <c r="O460" s="144"/>
      <c r="P460" s="144"/>
      <c r="Q460" s="146" t="s">
        <v>19</v>
      </c>
      <c r="R460" s="168">
        <f>ROUND(PI()/4*(0.127)^2*W460*3,3)</f>
        <v>0.26600000000000001</v>
      </c>
      <c r="S460" s="169"/>
      <c r="T460" s="170"/>
      <c r="U460" s="147" t="s">
        <v>34</v>
      </c>
      <c r="W460" s="158">
        <f>LOOKUP(V458,$D$2:$D$64,$AB$2:$AB$64)</f>
        <v>7</v>
      </c>
      <c r="X460" s="158"/>
      <c r="Y460" s="33">
        <f>LOOKUP(V458,$D$2:$D$64,$E$2:$E$64)</f>
        <v>0</v>
      </c>
      <c r="Z460" s="71">
        <f>SUM(R458:T460)*Y460</f>
        <v>0</v>
      </c>
    </row>
    <row r="461" spans="1:26" s="6" customFormat="1" ht="20.100000000000001" hidden="1" customHeight="1">
      <c r="A461" s="143"/>
      <c r="B461" s="144"/>
      <c r="C461" s="144"/>
      <c r="D461" s="148"/>
      <c r="E461" s="144" t="str">
        <f>" 시멘트량:("&amp;FIXED(R458,3)&amp;"+"&amp;FIXED(R459,3)&amp;"+"&amp;FIXED(R460,3)&amp;")x1303 kg/m3"</f>
        <v xml:space="preserve"> 시멘트량:(0.152+0.127+0.266)x1303 kg/m3</v>
      </c>
      <c r="F461" s="144"/>
      <c r="G461" s="144"/>
      <c r="H461" s="144"/>
      <c r="I461" s="144"/>
      <c r="J461" s="144"/>
      <c r="K461" s="144"/>
      <c r="L461" s="144"/>
      <c r="M461" s="144"/>
      <c r="N461" s="144"/>
      <c r="O461" s="144"/>
      <c r="P461" s="144"/>
      <c r="Q461" s="146" t="s">
        <v>19</v>
      </c>
      <c r="R461" s="172">
        <f>ROUND(SUM(R458:T460)*1303,3)</f>
        <v>710.13499999999999</v>
      </c>
      <c r="S461" s="173"/>
      <c r="T461" s="174"/>
      <c r="U461" s="147" t="s">
        <v>35</v>
      </c>
      <c r="W461" s="166">
        <f>ROUND(R461/40*Y460,0)</f>
        <v>0</v>
      </c>
      <c r="X461" s="166"/>
    </row>
    <row r="462" spans="1:26" s="6" customFormat="1" ht="20.100000000000001" hidden="1" customHeight="1">
      <c r="A462" s="143"/>
      <c r="B462" s="144"/>
      <c r="C462" s="144"/>
      <c r="D462" s="148"/>
      <c r="E462" s="144" t="str">
        <f>" 감수제(0.2%):("&amp;FIXED(R458,3)&amp;"+"&amp;FIXED(R459,3)&amp;"+"&amp;FIXED(R460,3)&amp;")x2.606 kg/m3"</f>
        <v xml:space="preserve"> 감수제(0.2%):(0.152+0.127+0.266)x2.606 kg/m3</v>
      </c>
      <c r="F462" s="144"/>
      <c r="G462" s="144"/>
      <c r="H462" s="144"/>
      <c r="I462" s="144"/>
      <c r="J462" s="144"/>
      <c r="K462" s="144"/>
      <c r="L462" s="144"/>
      <c r="M462" s="144"/>
      <c r="N462" s="144"/>
      <c r="O462" s="144"/>
      <c r="P462" s="144"/>
      <c r="Q462" s="146" t="s">
        <v>19</v>
      </c>
      <c r="R462" s="172">
        <f>ROUND(SUM(R458:T460)*2.606,3)</f>
        <v>1.42</v>
      </c>
      <c r="S462" s="173"/>
      <c r="T462" s="174"/>
      <c r="U462" s="147" t="s">
        <v>35</v>
      </c>
    </row>
    <row r="463" spans="1:26" s="6" customFormat="1" ht="20.100000000000001" hidden="1" customHeight="1">
      <c r="A463" s="143"/>
      <c r="B463" s="144"/>
      <c r="C463" s="144"/>
      <c r="D463" s="148"/>
      <c r="E463" s="144" t="str">
        <f>" 알루미늄분말(0.01%):("&amp;FIXED(R458,3)&amp;"+"&amp;FIXED(R459,3)&amp;"+"&amp;FIXED(R460,3)&amp;")x0.1303 kg/m3"</f>
        <v xml:space="preserve"> 알루미늄분말(0.01%):(0.152+0.127+0.266)x0.1303 kg/m3</v>
      </c>
      <c r="F463" s="144"/>
      <c r="G463" s="144"/>
      <c r="H463" s="144"/>
      <c r="I463" s="144"/>
      <c r="J463" s="144"/>
      <c r="K463" s="144"/>
      <c r="L463" s="144"/>
      <c r="M463" s="144"/>
      <c r="N463" s="144"/>
      <c r="O463" s="144"/>
      <c r="P463" s="144"/>
      <c r="Q463" s="146" t="s">
        <v>19</v>
      </c>
      <c r="R463" s="172">
        <f>ROUND(SUM(R458:T460)*0.1303,3)</f>
        <v>7.0999999999999994E-2</v>
      </c>
      <c r="S463" s="173"/>
      <c r="T463" s="174"/>
      <c r="U463" s="147" t="s">
        <v>35</v>
      </c>
    </row>
    <row r="464" spans="1:26" s="6" customFormat="1" ht="20.100000000000001" hidden="1" customHeight="1">
      <c r="A464" s="143"/>
      <c r="B464" s="144"/>
      <c r="C464" s="144"/>
      <c r="D464" s="153"/>
      <c r="E464" s="144"/>
      <c r="F464" s="144"/>
      <c r="G464" s="144"/>
      <c r="H464" s="144"/>
      <c r="I464" s="144"/>
      <c r="J464" s="144"/>
      <c r="K464" s="144"/>
      <c r="L464" s="144"/>
      <c r="M464" s="144"/>
      <c r="N464" s="144"/>
      <c r="O464" s="144"/>
      <c r="P464" s="144"/>
      <c r="Q464" s="144"/>
      <c r="R464" s="143"/>
      <c r="S464" s="144"/>
      <c r="T464" s="152"/>
      <c r="U464" s="147"/>
      <c r="V464" s="30" t="s">
        <v>33</v>
      </c>
      <c r="W464" s="29"/>
      <c r="X464" s="29"/>
      <c r="Y464" s="29"/>
      <c r="Z464" s="29"/>
    </row>
    <row r="465" spans="1:26" s="6" customFormat="1" ht="20.100000000000001" hidden="1" customHeight="1">
      <c r="A465" s="143"/>
      <c r="B465" s="144"/>
      <c r="C465" s="144"/>
      <c r="D465" s="145" t="s">
        <v>168</v>
      </c>
      <c r="E465" s="144" t="str">
        <f>" 1차주입(평균천공장):π/4x(0.127)^2x"&amp;FIXED(W465,1)&amp;"M"</f>
        <v xml:space="preserve"> 1차주입(평균천공장):π/4x(0.127)^2x12.0M</v>
      </c>
      <c r="F465" s="144"/>
      <c r="G465" s="144"/>
      <c r="H465" s="144"/>
      <c r="I465" s="144"/>
      <c r="J465" s="144"/>
      <c r="K465" s="144"/>
      <c r="L465" s="144"/>
      <c r="M465" s="144"/>
      <c r="N465" s="144"/>
      <c r="O465" s="144"/>
      <c r="P465" s="144"/>
      <c r="Q465" s="146" t="s">
        <v>19</v>
      </c>
      <c r="R465" s="168">
        <f>ROUND(PI()/4*(0.127)^2*W465,3)</f>
        <v>0.152</v>
      </c>
      <c r="S465" s="169"/>
      <c r="T465" s="170"/>
      <c r="U465" s="147" t="s">
        <v>34</v>
      </c>
      <c r="V465" s="31">
        <v>19</v>
      </c>
      <c r="W465" s="171">
        <f>LOOKUP(V465,$D$2:$D$64,$V$2:$V$64)</f>
        <v>12</v>
      </c>
      <c r="X465" s="171"/>
      <c r="Y465" s="32"/>
      <c r="Z465" s="32"/>
    </row>
    <row r="466" spans="1:26" s="6" customFormat="1" ht="20.100000000000001" hidden="1" customHeight="1">
      <c r="A466" s="143"/>
      <c r="B466" s="144"/>
      <c r="C466" s="144"/>
      <c r="D466" s="148"/>
      <c r="E466" s="144" t="str">
        <f>" 2차주입(자유장):π/4x(0.127)^2x"&amp;FIXED(W466,1)&amp;"M * 2.0"</f>
        <v xml:space="preserve"> 2차주입(자유장):π/4x(0.127)^2x5.0M * 2.0</v>
      </c>
      <c r="F466" s="144"/>
      <c r="G466" s="144"/>
      <c r="H466" s="144"/>
      <c r="I466" s="144"/>
      <c r="J466" s="144"/>
      <c r="K466" s="144"/>
      <c r="L466" s="144"/>
      <c r="M466" s="144"/>
      <c r="N466" s="144"/>
      <c r="O466" s="144"/>
      <c r="P466" s="144"/>
      <c r="Q466" s="146" t="s">
        <v>19</v>
      </c>
      <c r="R466" s="168">
        <f>ROUND(PI()/4*(0.127)^2*W466*2,3)</f>
        <v>0.127</v>
      </c>
      <c r="S466" s="169"/>
      <c r="T466" s="170"/>
      <c r="U466" s="147" t="s">
        <v>34</v>
      </c>
      <c r="W466" s="171">
        <f>LOOKUP(V465,$D$2:$D$64,$Z$2:$Z$64)</f>
        <v>5</v>
      </c>
      <c r="X466" s="171"/>
      <c r="Y466" s="32"/>
      <c r="Z466" s="32" t="s">
        <v>131</v>
      </c>
    </row>
    <row r="467" spans="1:26" s="6" customFormat="1" ht="20.100000000000001" hidden="1" customHeight="1">
      <c r="A467" s="143"/>
      <c r="B467" s="144"/>
      <c r="C467" s="144"/>
      <c r="D467" s="148"/>
      <c r="E467" s="144" t="str">
        <f>" 3차주입(정착장):π/4x(0.127)^2x"&amp;FIXED(W467,1)&amp;"M*3.0"</f>
        <v xml:space="preserve"> 3차주입(정착장):π/4x(0.127)^2x7.0M*3.0</v>
      </c>
      <c r="F467" s="144"/>
      <c r="G467" s="144"/>
      <c r="H467" s="144"/>
      <c r="I467" s="144"/>
      <c r="J467" s="144"/>
      <c r="K467" s="144"/>
      <c r="L467" s="144"/>
      <c r="M467" s="144"/>
      <c r="N467" s="144"/>
      <c r="O467" s="144"/>
      <c r="P467" s="144"/>
      <c r="Q467" s="146" t="s">
        <v>19</v>
      </c>
      <c r="R467" s="168">
        <f>ROUND(PI()/4*(0.127)^2*W467*3,3)</f>
        <v>0.26600000000000001</v>
      </c>
      <c r="S467" s="169"/>
      <c r="T467" s="170"/>
      <c r="U467" s="147" t="s">
        <v>34</v>
      </c>
      <c r="W467" s="158">
        <f>LOOKUP(V465,$D$2:$D$64,$AB$2:$AB$64)</f>
        <v>7</v>
      </c>
      <c r="X467" s="158"/>
      <c r="Y467" s="33">
        <f>LOOKUP(V465,$D$2:$D$64,$E$2:$E$64)</f>
        <v>0</v>
      </c>
      <c r="Z467" s="71">
        <f>SUM(R465:T467)*Y467</f>
        <v>0</v>
      </c>
    </row>
    <row r="468" spans="1:26" s="6" customFormat="1" ht="20.100000000000001" hidden="1" customHeight="1">
      <c r="A468" s="143"/>
      <c r="B468" s="144"/>
      <c r="C468" s="144"/>
      <c r="D468" s="148"/>
      <c r="E468" s="144" t="str">
        <f>" 시멘트량:("&amp;FIXED(R465,3)&amp;"+"&amp;FIXED(R466,3)&amp;"+"&amp;FIXED(R467,3)&amp;")x1303 kg/m3"</f>
        <v xml:space="preserve"> 시멘트량:(0.152+0.127+0.266)x1303 kg/m3</v>
      </c>
      <c r="F468" s="144"/>
      <c r="G468" s="144"/>
      <c r="H468" s="144"/>
      <c r="I468" s="144"/>
      <c r="J468" s="144"/>
      <c r="K468" s="144"/>
      <c r="L468" s="144"/>
      <c r="M468" s="144"/>
      <c r="N468" s="144"/>
      <c r="O468" s="144"/>
      <c r="P468" s="144"/>
      <c r="Q468" s="146" t="s">
        <v>19</v>
      </c>
      <c r="R468" s="172">
        <f>ROUND(SUM(R465:T467)*1303,3)</f>
        <v>710.13499999999999</v>
      </c>
      <c r="S468" s="173"/>
      <c r="T468" s="174"/>
      <c r="U468" s="147" t="s">
        <v>35</v>
      </c>
      <c r="W468" s="166">
        <f>ROUND(R468/40*Y467,0)</f>
        <v>0</v>
      </c>
      <c r="X468" s="166"/>
    </row>
    <row r="469" spans="1:26" s="6" customFormat="1" ht="20.100000000000001" hidden="1" customHeight="1">
      <c r="A469" s="143"/>
      <c r="B469" s="144"/>
      <c r="C469" s="144"/>
      <c r="D469" s="148"/>
      <c r="E469" s="144" t="str">
        <f>" 감수제(0.2%):("&amp;FIXED(R465,3)&amp;"+"&amp;FIXED(R466,3)&amp;"+"&amp;FIXED(R467,3)&amp;")x2.606 kg/m3"</f>
        <v xml:space="preserve"> 감수제(0.2%):(0.152+0.127+0.266)x2.606 kg/m3</v>
      </c>
      <c r="F469" s="144"/>
      <c r="G469" s="144"/>
      <c r="H469" s="144"/>
      <c r="I469" s="144"/>
      <c r="J469" s="144"/>
      <c r="K469" s="144"/>
      <c r="L469" s="144"/>
      <c r="M469" s="144"/>
      <c r="N469" s="144"/>
      <c r="O469" s="144"/>
      <c r="P469" s="144"/>
      <c r="Q469" s="146" t="s">
        <v>19</v>
      </c>
      <c r="R469" s="172">
        <f>ROUND(SUM(R465:T467)*2.606,3)</f>
        <v>1.42</v>
      </c>
      <c r="S469" s="173"/>
      <c r="T469" s="174"/>
      <c r="U469" s="147" t="s">
        <v>35</v>
      </c>
    </row>
    <row r="470" spans="1:26" s="6" customFormat="1" ht="20.100000000000001" hidden="1" customHeight="1">
      <c r="A470" s="143"/>
      <c r="B470" s="144"/>
      <c r="C470" s="144"/>
      <c r="D470" s="148"/>
      <c r="E470" s="144" t="str">
        <f>" 알루미늄분말(0.01%):("&amp;FIXED(R465,3)&amp;"+"&amp;FIXED(R466,3)&amp;"+"&amp;FIXED(R467,3)&amp;")x0.1303 kg/m3"</f>
        <v xml:space="preserve"> 알루미늄분말(0.01%):(0.152+0.127+0.266)x0.1303 kg/m3</v>
      </c>
      <c r="F470" s="144"/>
      <c r="G470" s="144"/>
      <c r="H470" s="144"/>
      <c r="I470" s="144"/>
      <c r="J470" s="144"/>
      <c r="K470" s="144"/>
      <c r="L470" s="144"/>
      <c r="M470" s="144"/>
      <c r="N470" s="144"/>
      <c r="O470" s="144"/>
      <c r="P470" s="144"/>
      <c r="Q470" s="146" t="s">
        <v>19</v>
      </c>
      <c r="R470" s="172">
        <f>ROUND(SUM(R465:T467)*0.1303,3)</f>
        <v>7.0999999999999994E-2</v>
      </c>
      <c r="S470" s="173"/>
      <c r="T470" s="174"/>
      <c r="U470" s="147" t="s">
        <v>35</v>
      </c>
    </row>
    <row r="471" spans="1:26" s="6" customFormat="1" ht="20.100000000000001" hidden="1" customHeight="1">
      <c r="A471" s="143"/>
      <c r="B471" s="144"/>
      <c r="C471" s="144"/>
      <c r="D471" s="148"/>
      <c r="E471" s="144"/>
      <c r="F471" s="144"/>
      <c r="G471" s="144"/>
      <c r="H471" s="144"/>
      <c r="I471" s="144"/>
      <c r="J471" s="144"/>
      <c r="K471" s="144"/>
      <c r="L471" s="144"/>
      <c r="M471" s="144"/>
      <c r="N471" s="144"/>
      <c r="O471" s="144"/>
      <c r="P471" s="144"/>
      <c r="Q471" s="144"/>
      <c r="R471" s="143"/>
      <c r="S471" s="144"/>
      <c r="T471" s="152"/>
      <c r="U471" s="147"/>
      <c r="V471" s="30" t="s">
        <v>33</v>
      </c>
    </row>
    <row r="472" spans="1:26" s="6" customFormat="1" ht="20.100000000000001" hidden="1" customHeight="1">
      <c r="A472" s="143"/>
      <c r="B472" s="144"/>
      <c r="C472" s="144"/>
      <c r="D472" s="145" t="s">
        <v>165</v>
      </c>
      <c r="E472" s="144" t="str">
        <f>" 1차주입(평균천공장):π/4x(0.127)^2x"&amp;FIXED(W472,1)&amp;"M"</f>
        <v xml:space="preserve"> 1차주입(평균천공장):π/4x(0.127)^2x10.0M</v>
      </c>
      <c r="F472" s="144"/>
      <c r="G472" s="144"/>
      <c r="H472" s="144"/>
      <c r="I472" s="144"/>
      <c r="J472" s="144"/>
      <c r="K472" s="144"/>
      <c r="L472" s="144"/>
      <c r="M472" s="144"/>
      <c r="N472" s="144"/>
      <c r="O472" s="144"/>
      <c r="P472" s="144"/>
      <c r="Q472" s="146" t="s">
        <v>19</v>
      </c>
      <c r="R472" s="168">
        <f>ROUND(PI()/4*(0.127)^2*W472,3)</f>
        <v>0.127</v>
      </c>
      <c r="S472" s="169"/>
      <c r="T472" s="170"/>
      <c r="U472" s="147" t="s">
        <v>34</v>
      </c>
      <c r="V472" s="31">
        <v>20</v>
      </c>
      <c r="W472" s="171">
        <f>LOOKUP(V472,$D$2:$D$64,$V$2:$V$64)</f>
        <v>10</v>
      </c>
      <c r="X472" s="171"/>
      <c r="Y472" s="32"/>
    </row>
    <row r="473" spans="1:26" s="6" customFormat="1" ht="20.100000000000001" hidden="1" customHeight="1">
      <c r="A473" s="143"/>
      <c r="B473" s="144"/>
      <c r="C473" s="144"/>
      <c r="D473" s="148"/>
      <c r="E473" s="144" t="str">
        <f>" 2차주입(자유장):π/4x(0.127)^2x"&amp;FIXED(W473,1)&amp;"M * 2.0"</f>
        <v xml:space="preserve"> 2차주입(자유장):π/4x(0.127)^2x5.0M * 2.0</v>
      </c>
      <c r="F473" s="144"/>
      <c r="G473" s="144"/>
      <c r="H473" s="144"/>
      <c r="I473" s="144"/>
      <c r="J473" s="144"/>
      <c r="K473" s="144"/>
      <c r="L473" s="144"/>
      <c r="M473" s="144"/>
      <c r="N473" s="144"/>
      <c r="O473" s="144"/>
      <c r="P473" s="144"/>
      <c r="Q473" s="146" t="s">
        <v>19</v>
      </c>
      <c r="R473" s="168">
        <f>ROUND(PI()/4*(0.127)^2*W473*2,3)</f>
        <v>0.127</v>
      </c>
      <c r="S473" s="169"/>
      <c r="T473" s="170"/>
      <c r="U473" s="147" t="s">
        <v>34</v>
      </c>
      <c r="W473" s="171">
        <f>LOOKUP(V472,$D$2:$D$64,$Z$2:$Z$64)</f>
        <v>5</v>
      </c>
      <c r="X473" s="171"/>
      <c r="Y473" s="32"/>
      <c r="Z473" s="32" t="s">
        <v>131</v>
      </c>
    </row>
    <row r="474" spans="1:26" s="6" customFormat="1" ht="20.100000000000001" hidden="1" customHeight="1">
      <c r="A474" s="143"/>
      <c r="B474" s="144"/>
      <c r="C474" s="144"/>
      <c r="D474" s="148"/>
      <c r="E474" s="144" t="str">
        <f>" 3차주입(정착장):π/4x(0.127)^2x"&amp;FIXED(W474,1)&amp;"M*3.0"</f>
        <v xml:space="preserve"> 3차주입(정착장):π/4x(0.127)^2x5.0M*3.0</v>
      </c>
      <c r="F474" s="144"/>
      <c r="G474" s="144"/>
      <c r="H474" s="144"/>
      <c r="I474" s="144"/>
      <c r="J474" s="144"/>
      <c r="K474" s="144"/>
      <c r="L474" s="144"/>
      <c r="M474" s="144"/>
      <c r="N474" s="144"/>
      <c r="O474" s="144"/>
      <c r="P474" s="144"/>
      <c r="Q474" s="146" t="s">
        <v>19</v>
      </c>
      <c r="R474" s="168">
        <f>ROUND(PI()/4*(0.127)^2*W474*3,3)</f>
        <v>0.19</v>
      </c>
      <c r="S474" s="169"/>
      <c r="T474" s="170"/>
      <c r="U474" s="147" t="s">
        <v>34</v>
      </c>
      <c r="W474" s="158">
        <f>LOOKUP(V472,$D$2:$D$64,$AB$2:$AB$64)</f>
        <v>5</v>
      </c>
      <c r="X474" s="158"/>
      <c r="Y474" s="33">
        <f>LOOKUP(V472,$D$2:$D$64,$E$2:$E$64)</f>
        <v>0</v>
      </c>
      <c r="Z474" s="71">
        <f>SUM(R472:T474)*Y474</f>
        <v>0</v>
      </c>
    </row>
    <row r="475" spans="1:26" s="6" customFormat="1" ht="20.100000000000001" hidden="1" customHeight="1">
      <c r="A475" s="143"/>
      <c r="B475" s="144"/>
      <c r="C475" s="144"/>
      <c r="D475" s="148"/>
      <c r="E475" s="144" t="str">
        <f>" 시멘트량:("&amp;FIXED(R472,3)&amp;"+"&amp;FIXED(R473,3)&amp;"+"&amp;FIXED(R474,3)&amp;")x1303 kg/m3"</f>
        <v xml:space="preserve"> 시멘트량:(0.127+0.127+0.190)x1303 kg/m3</v>
      </c>
      <c r="F475" s="144"/>
      <c r="G475" s="144"/>
      <c r="H475" s="144"/>
      <c r="I475" s="144"/>
      <c r="J475" s="144"/>
      <c r="K475" s="144"/>
      <c r="L475" s="144"/>
      <c r="M475" s="144"/>
      <c r="N475" s="144"/>
      <c r="O475" s="144"/>
      <c r="P475" s="144"/>
      <c r="Q475" s="146" t="s">
        <v>19</v>
      </c>
      <c r="R475" s="172">
        <f>ROUND(SUM(R472:T474)*1303,3)</f>
        <v>578.53200000000004</v>
      </c>
      <c r="S475" s="173"/>
      <c r="T475" s="174"/>
      <c r="U475" s="147" t="s">
        <v>35</v>
      </c>
      <c r="W475" s="166">
        <f>ROUND(R475/40*Y474,0)</f>
        <v>0</v>
      </c>
      <c r="X475" s="166"/>
    </row>
    <row r="476" spans="1:26" s="6" customFormat="1" ht="20.100000000000001" hidden="1" customHeight="1">
      <c r="A476" s="143"/>
      <c r="B476" s="144"/>
      <c r="C476" s="144"/>
      <c r="D476" s="148"/>
      <c r="E476" s="144" t="str">
        <f>" 감수제(0.2%):("&amp;FIXED(R472,3)&amp;"+"&amp;FIXED(R473,3)&amp;"+"&amp;FIXED(R474,3)&amp;")x2.606 kg/m3"</f>
        <v xml:space="preserve"> 감수제(0.2%):(0.127+0.127+0.190)x2.606 kg/m3</v>
      </c>
      <c r="F476" s="144"/>
      <c r="G476" s="144"/>
      <c r="H476" s="144"/>
      <c r="I476" s="144"/>
      <c r="J476" s="144"/>
      <c r="K476" s="144"/>
      <c r="L476" s="144"/>
      <c r="M476" s="144"/>
      <c r="N476" s="144"/>
      <c r="O476" s="144"/>
      <c r="P476" s="144"/>
      <c r="Q476" s="146" t="s">
        <v>19</v>
      </c>
      <c r="R476" s="172">
        <f>ROUND(SUM(R472:T474)*2.606,3)</f>
        <v>1.157</v>
      </c>
      <c r="S476" s="173"/>
      <c r="T476" s="174"/>
      <c r="U476" s="147" t="s">
        <v>35</v>
      </c>
    </row>
    <row r="477" spans="1:26" s="6" customFormat="1" ht="20.100000000000001" hidden="1" customHeight="1">
      <c r="A477" s="143"/>
      <c r="B477" s="144"/>
      <c r="C477" s="144"/>
      <c r="D477" s="148"/>
      <c r="E477" s="144" t="str">
        <f>" 알루미늄분말(0.01%):("&amp;FIXED(R472,3)&amp;"+"&amp;FIXED(R473,3)&amp;"+"&amp;FIXED(R474,3)&amp;")x0.1303 kg/m3"</f>
        <v xml:space="preserve"> 알루미늄분말(0.01%):(0.127+0.127+0.190)x0.1303 kg/m3</v>
      </c>
      <c r="F477" s="144"/>
      <c r="G477" s="144"/>
      <c r="H477" s="144"/>
      <c r="I477" s="144"/>
      <c r="J477" s="144"/>
      <c r="K477" s="144"/>
      <c r="L477" s="144"/>
      <c r="M477" s="144"/>
      <c r="N477" s="144"/>
      <c r="O477" s="144"/>
      <c r="P477" s="144"/>
      <c r="Q477" s="146" t="s">
        <v>19</v>
      </c>
      <c r="R477" s="172">
        <f>ROUND(SUM(R472:T474)*0.1303,3)</f>
        <v>5.8000000000000003E-2</v>
      </c>
      <c r="S477" s="173"/>
      <c r="T477" s="174"/>
      <c r="U477" s="147" t="s">
        <v>35</v>
      </c>
    </row>
    <row r="478" spans="1:26" s="6" customFormat="1" ht="20.100000000000001" hidden="1" customHeight="1">
      <c r="A478" s="143"/>
      <c r="B478" s="144"/>
      <c r="C478" s="144"/>
      <c r="D478" s="148"/>
      <c r="E478" s="144"/>
      <c r="F478" s="144"/>
      <c r="G478" s="144"/>
      <c r="H478" s="144"/>
      <c r="I478" s="144"/>
      <c r="J478" s="144"/>
      <c r="K478" s="144"/>
      <c r="L478" s="144"/>
      <c r="M478" s="144"/>
      <c r="N478" s="144"/>
      <c r="O478" s="144"/>
      <c r="P478" s="144"/>
      <c r="Q478" s="144"/>
      <c r="R478" s="149"/>
      <c r="S478" s="150"/>
      <c r="T478" s="151"/>
      <c r="U478" s="147"/>
      <c r="V478" s="30" t="s">
        <v>33</v>
      </c>
    </row>
    <row r="479" spans="1:26" s="6" customFormat="1" ht="20.100000000000001" hidden="1" customHeight="1">
      <c r="A479" s="143"/>
      <c r="B479" s="144"/>
      <c r="C479" s="144"/>
      <c r="D479" s="148"/>
      <c r="E479" s="144" t="str">
        <f>E95</f>
        <v>4+800</v>
      </c>
      <c r="F479" s="144"/>
      <c r="G479" s="144"/>
      <c r="H479" s="144"/>
      <c r="I479" s="144"/>
      <c r="J479" s="144"/>
      <c r="K479" s="144"/>
      <c r="L479" s="144"/>
      <c r="M479" s="144"/>
      <c r="N479" s="144"/>
      <c r="O479" s="144"/>
      <c r="P479" s="144"/>
      <c r="Q479" s="144"/>
      <c r="R479" s="149"/>
      <c r="S479" s="150"/>
      <c r="T479" s="151"/>
      <c r="U479" s="147"/>
      <c r="V479" s="30"/>
    </row>
    <row r="480" spans="1:26" s="6" customFormat="1" ht="20.100000000000001" hidden="1" customHeight="1">
      <c r="A480" s="143"/>
      <c r="B480" s="144"/>
      <c r="C480" s="144"/>
      <c r="D480" s="145" t="s">
        <v>160</v>
      </c>
      <c r="E480" s="144" t="str">
        <f>" 1차주입(평균천공장):π/4x(0.127)^2x"&amp;FIXED(W480,1)&amp;"M"</f>
        <v xml:space="preserve"> 1차주입(평균천공장):π/4x(0.127)^2x17.0M</v>
      </c>
      <c r="F480" s="144"/>
      <c r="G480" s="144"/>
      <c r="H480" s="144"/>
      <c r="I480" s="144"/>
      <c r="J480" s="144"/>
      <c r="K480" s="144"/>
      <c r="L480" s="144"/>
      <c r="M480" s="144"/>
      <c r="N480" s="144"/>
      <c r="O480" s="144"/>
      <c r="P480" s="144"/>
      <c r="Q480" s="146" t="s">
        <v>19</v>
      </c>
      <c r="R480" s="168">
        <f>ROUND(PI()/4*(0.127)^2*W480,3)</f>
        <v>0.215</v>
      </c>
      <c r="S480" s="169"/>
      <c r="T480" s="170"/>
      <c r="U480" s="147" t="s">
        <v>34</v>
      </c>
      <c r="V480" s="31">
        <v>21</v>
      </c>
      <c r="W480" s="171">
        <f>LOOKUP(V480,$D$2:$D$64,$V$2:$V$64)</f>
        <v>17</v>
      </c>
      <c r="X480" s="171"/>
      <c r="Y480" s="32"/>
    </row>
    <row r="481" spans="1:26" s="6" customFormat="1" ht="20.100000000000001" hidden="1" customHeight="1">
      <c r="A481" s="143"/>
      <c r="B481" s="144"/>
      <c r="C481" s="144"/>
      <c r="D481" s="148"/>
      <c r="E481" s="144" t="str">
        <f>" 2차주입(자유장):π/4x(0.127)^2x"&amp;FIXED(W481,1)&amp;"M * 2.0"</f>
        <v xml:space="preserve"> 2차주입(자유장):π/4x(0.127)^2x10.0M * 2.0</v>
      </c>
      <c r="F481" s="144"/>
      <c r="G481" s="144"/>
      <c r="H481" s="144"/>
      <c r="I481" s="144"/>
      <c r="J481" s="144"/>
      <c r="K481" s="144"/>
      <c r="L481" s="144"/>
      <c r="M481" s="144"/>
      <c r="N481" s="144"/>
      <c r="O481" s="144"/>
      <c r="P481" s="144"/>
      <c r="Q481" s="146" t="s">
        <v>19</v>
      </c>
      <c r="R481" s="168">
        <f>ROUND(PI()/4*(0.127)^2*W481*2,3)</f>
        <v>0.253</v>
      </c>
      <c r="S481" s="169"/>
      <c r="T481" s="170"/>
      <c r="U481" s="147" t="s">
        <v>34</v>
      </c>
      <c r="W481" s="171">
        <f>LOOKUP(V480,$D$2:$D$64,$Z$2:$Z$64)</f>
        <v>10</v>
      </c>
      <c r="X481" s="171"/>
      <c r="Y481" s="32"/>
      <c r="Z481" s="32" t="s">
        <v>131</v>
      </c>
    </row>
    <row r="482" spans="1:26" s="6" customFormat="1" ht="20.100000000000001" hidden="1" customHeight="1">
      <c r="A482" s="143"/>
      <c r="B482" s="144"/>
      <c r="C482" s="144"/>
      <c r="D482" s="148"/>
      <c r="E482" s="144" t="str">
        <f>" 3차주입(정착장):π/4x(0.127)^2x"&amp;FIXED(W482,1)&amp;"M*3.0"</f>
        <v xml:space="preserve"> 3차주입(정착장):π/4x(0.127)^2x7.0M*3.0</v>
      </c>
      <c r="F482" s="144"/>
      <c r="G482" s="144"/>
      <c r="H482" s="144"/>
      <c r="I482" s="144"/>
      <c r="J482" s="144"/>
      <c r="K482" s="144"/>
      <c r="L482" s="144"/>
      <c r="M482" s="144"/>
      <c r="N482" s="144"/>
      <c r="O482" s="144"/>
      <c r="P482" s="144"/>
      <c r="Q482" s="146" t="s">
        <v>19</v>
      </c>
      <c r="R482" s="168">
        <f>ROUND(PI()/4*(0.127)^2*W482*3,3)</f>
        <v>0.26600000000000001</v>
      </c>
      <c r="S482" s="169"/>
      <c r="T482" s="170"/>
      <c r="U482" s="147" t="s">
        <v>34</v>
      </c>
      <c r="W482" s="158">
        <f>LOOKUP(V480,$D$2:$D$64,$AB$2:$AB$64)</f>
        <v>7</v>
      </c>
      <c r="X482" s="158"/>
      <c r="Y482" s="33">
        <f>LOOKUP(V480,$D$2:$D$64,$E$2:$E$64)</f>
        <v>0</v>
      </c>
      <c r="Z482" s="71">
        <f>SUM(R480:T482)*Y482</f>
        <v>0</v>
      </c>
    </row>
    <row r="483" spans="1:26" s="6" customFormat="1" ht="20.100000000000001" hidden="1" customHeight="1">
      <c r="A483" s="143"/>
      <c r="B483" s="144"/>
      <c r="C483" s="144"/>
      <c r="D483" s="148"/>
      <c r="E483" s="144" t="str">
        <f>" 시멘트량:("&amp;FIXED(R480,3)&amp;"+"&amp;FIXED(R481,3)&amp;"+"&amp;FIXED(R482,3)&amp;")x1303 kg/m3"</f>
        <v xml:space="preserve"> 시멘트량:(0.215+0.253+0.266)x1303 kg/m3</v>
      </c>
      <c r="F483" s="144"/>
      <c r="G483" s="144"/>
      <c r="H483" s="144"/>
      <c r="I483" s="144"/>
      <c r="J483" s="144"/>
      <c r="K483" s="144"/>
      <c r="L483" s="144"/>
      <c r="M483" s="144"/>
      <c r="N483" s="144"/>
      <c r="O483" s="144"/>
      <c r="P483" s="144"/>
      <c r="Q483" s="146" t="s">
        <v>19</v>
      </c>
      <c r="R483" s="172">
        <f>ROUND(SUM(R480:T482)*1303,3)</f>
        <v>956.40200000000004</v>
      </c>
      <c r="S483" s="173"/>
      <c r="T483" s="174"/>
      <c r="U483" s="147" t="s">
        <v>35</v>
      </c>
      <c r="W483" s="166">
        <f>ROUND(R483/40*Y482,0)</f>
        <v>0</v>
      </c>
      <c r="X483" s="166"/>
    </row>
    <row r="484" spans="1:26" s="6" customFormat="1" ht="20.100000000000001" hidden="1" customHeight="1">
      <c r="A484" s="143"/>
      <c r="B484" s="144"/>
      <c r="C484" s="144"/>
      <c r="D484" s="148"/>
      <c r="E484" s="144" t="str">
        <f>" 감수제(0.2%):("&amp;FIXED(R480,3)&amp;"+"&amp;FIXED(R481,3)&amp;"+"&amp;FIXED(R482,3)&amp;")x2.606 kg/m3"</f>
        <v xml:space="preserve"> 감수제(0.2%):(0.215+0.253+0.266)x2.606 kg/m3</v>
      </c>
      <c r="F484" s="144"/>
      <c r="G484" s="144"/>
      <c r="H484" s="144"/>
      <c r="I484" s="144"/>
      <c r="J484" s="144"/>
      <c r="K484" s="144"/>
      <c r="L484" s="144"/>
      <c r="M484" s="144"/>
      <c r="N484" s="144"/>
      <c r="O484" s="144"/>
      <c r="P484" s="144"/>
      <c r="Q484" s="146" t="s">
        <v>19</v>
      </c>
      <c r="R484" s="172">
        <f>ROUND(SUM(R480:T482)*2.606,3)</f>
        <v>1.913</v>
      </c>
      <c r="S484" s="173"/>
      <c r="T484" s="174"/>
      <c r="U484" s="147" t="s">
        <v>35</v>
      </c>
    </row>
    <row r="485" spans="1:26" s="6" customFormat="1" ht="20.100000000000001" hidden="1" customHeight="1">
      <c r="A485" s="143"/>
      <c r="B485" s="144"/>
      <c r="C485" s="144"/>
      <c r="D485" s="148"/>
      <c r="E485" s="144" t="str">
        <f>" 알루미늄분말(0.01%):("&amp;FIXED(R480,3)&amp;"+"&amp;FIXED(R481,3)&amp;"+"&amp;FIXED(R482,3)&amp;")x0.1303 kg/m3"</f>
        <v xml:space="preserve"> 알루미늄분말(0.01%):(0.215+0.253+0.266)x0.1303 kg/m3</v>
      </c>
      <c r="F485" s="144"/>
      <c r="G485" s="144"/>
      <c r="H485" s="144"/>
      <c r="I485" s="144"/>
      <c r="J485" s="144"/>
      <c r="K485" s="144"/>
      <c r="L485" s="144"/>
      <c r="M485" s="144"/>
      <c r="N485" s="144"/>
      <c r="O485" s="144"/>
      <c r="P485" s="144"/>
      <c r="Q485" s="146" t="s">
        <v>19</v>
      </c>
      <c r="R485" s="172">
        <f>ROUND(SUM(R480:T482)*0.1303,3)</f>
        <v>9.6000000000000002E-2</v>
      </c>
      <c r="S485" s="173"/>
      <c r="T485" s="174"/>
      <c r="U485" s="147" t="s">
        <v>35</v>
      </c>
    </row>
    <row r="486" spans="1:26" s="6" customFormat="1" ht="20.100000000000001" hidden="1" customHeight="1">
      <c r="A486" s="143"/>
      <c r="B486" s="144"/>
      <c r="C486" s="144"/>
      <c r="D486" s="148"/>
      <c r="E486" s="144"/>
      <c r="F486" s="144"/>
      <c r="G486" s="144"/>
      <c r="H486" s="144"/>
      <c r="I486" s="144"/>
      <c r="J486" s="144"/>
      <c r="K486" s="144"/>
      <c r="L486" s="144"/>
      <c r="M486" s="144"/>
      <c r="N486" s="144"/>
      <c r="O486" s="144"/>
      <c r="P486" s="144"/>
      <c r="Q486" s="144"/>
      <c r="R486" s="149"/>
      <c r="S486" s="150"/>
      <c r="T486" s="151"/>
      <c r="U486" s="147"/>
      <c r="V486" s="30" t="s">
        <v>33</v>
      </c>
    </row>
    <row r="487" spans="1:26" s="6" customFormat="1" ht="20.100000000000001" hidden="1" customHeight="1">
      <c r="A487" s="143"/>
      <c r="B487" s="144"/>
      <c r="C487" s="144"/>
      <c r="D487" s="145" t="s">
        <v>161</v>
      </c>
      <c r="E487" s="144" t="str">
        <f>" 1차주입(평균천공장):π/4x(0.127)^2x"&amp;FIXED(W487,1)&amp;"M"</f>
        <v xml:space="preserve"> 1차주입(평균천공장):π/4x(0.127)^2x16.0M</v>
      </c>
      <c r="F487" s="144"/>
      <c r="G487" s="144"/>
      <c r="H487" s="144"/>
      <c r="I487" s="144"/>
      <c r="J487" s="144"/>
      <c r="K487" s="144"/>
      <c r="L487" s="144"/>
      <c r="M487" s="144"/>
      <c r="N487" s="144"/>
      <c r="O487" s="144"/>
      <c r="P487" s="144"/>
      <c r="Q487" s="146" t="s">
        <v>19</v>
      </c>
      <c r="R487" s="168">
        <f>ROUND(PI()/4*(0.127)^2*W487,3)</f>
        <v>0.20300000000000001</v>
      </c>
      <c r="S487" s="169"/>
      <c r="T487" s="170"/>
      <c r="U487" s="147" t="s">
        <v>34</v>
      </c>
      <c r="V487" s="31">
        <v>22</v>
      </c>
      <c r="W487" s="171">
        <f>LOOKUP(V487,$D$2:$D$64,$V$2:$V$64)</f>
        <v>16</v>
      </c>
      <c r="X487" s="171"/>
      <c r="Y487" s="32"/>
    </row>
    <row r="488" spans="1:26" s="6" customFormat="1" ht="20.100000000000001" hidden="1" customHeight="1">
      <c r="A488" s="143"/>
      <c r="B488" s="144"/>
      <c r="C488" s="144"/>
      <c r="D488" s="148"/>
      <c r="E488" s="144" t="str">
        <f>" 2차주입(자유장):π/4x(0.127)^2x"&amp;FIXED(W488,1)&amp;"M * 2.0"</f>
        <v xml:space="preserve"> 2차주입(자유장):π/4x(0.127)^2x9.0M * 2.0</v>
      </c>
      <c r="F488" s="144"/>
      <c r="G488" s="144"/>
      <c r="H488" s="144"/>
      <c r="I488" s="144"/>
      <c r="J488" s="144"/>
      <c r="K488" s="144"/>
      <c r="L488" s="144"/>
      <c r="M488" s="144"/>
      <c r="N488" s="144"/>
      <c r="O488" s="144"/>
      <c r="P488" s="144"/>
      <c r="Q488" s="146" t="s">
        <v>19</v>
      </c>
      <c r="R488" s="168">
        <f>ROUND(PI()/4*(0.127)^2*W488*2,3)</f>
        <v>0.22800000000000001</v>
      </c>
      <c r="S488" s="169"/>
      <c r="T488" s="170"/>
      <c r="U488" s="147" t="s">
        <v>34</v>
      </c>
      <c r="W488" s="171">
        <f>LOOKUP(V487,$D$2:$D$64,$Z$2:$Z$64)</f>
        <v>9</v>
      </c>
      <c r="X488" s="171"/>
      <c r="Y488" s="32"/>
      <c r="Z488" s="32" t="s">
        <v>131</v>
      </c>
    </row>
    <row r="489" spans="1:26" s="6" customFormat="1" ht="20.100000000000001" hidden="1" customHeight="1">
      <c r="A489" s="143"/>
      <c r="B489" s="144"/>
      <c r="C489" s="144"/>
      <c r="D489" s="148"/>
      <c r="E489" s="144" t="str">
        <f>" 3차주입(정착장):π/4x(0.127)^2x"&amp;FIXED(W489,1)&amp;"M*3.0"</f>
        <v xml:space="preserve"> 3차주입(정착장):π/4x(0.127)^2x7.0M*3.0</v>
      </c>
      <c r="F489" s="144"/>
      <c r="G489" s="144"/>
      <c r="H489" s="144"/>
      <c r="I489" s="144"/>
      <c r="J489" s="144"/>
      <c r="K489" s="144"/>
      <c r="L489" s="144"/>
      <c r="M489" s="144"/>
      <c r="N489" s="144"/>
      <c r="O489" s="144"/>
      <c r="P489" s="144"/>
      <c r="Q489" s="146" t="s">
        <v>19</v>
      </c>
      <c r="R489" s="168">
        <f>ROUND(PI()/4*(0.127)^2*W489*3,3)</f>
        <v>0.26600000000000001</v>
      </c>
      <c r="S489" s="169"/>
      <c r="T489" s="170"/>
      <c r="U489" s="147" t="s">
        <v>34</v>
      </c>
      <c r="W489" s="158">
        <f>LOOKUP(V487,$D$2:$D$64,$AB$2:$AB$64)</f>
        <v>7</v>
      </c>
      <c r="X489" s="158"/>
      <c r="Y489" s="33">
        <f>LOOKUP(V487,$D$2:$D$64,$E$2:$E$64)</f>
        <v>0</v>
      </c>
      <c r="Z489" s="71">
        <f>SUM(R487:T489)*Y489</f>
        <v>0</v>
      </c>
    </row>
    <row r="490" spans="1:26" s="6" customFormat="1" ht="20.100000000000001" hidden="1" customHeight="1">
      <c r="A490" s="143"/>
      <c r="B490" s="144"/>
      <c r="C490" s="144"/>
      <c r="D490" s="148"/>
      <c r="E490" s="144" t="str">
        <f>" 시멘트량:("&amp;FIXED(R487,3)&amp;"+"&amp;FIXED(R488,3)&amp;"+"&amp;FIXED(R489,3)&amp;")x1303 kg/m3"</f>
        <v xml:space="preserve"> 시멘트량:(0.203+0.228+0.266)x1303 kg/m3</v>
      </c>
      <c r="F490" s="144"/>
      <c r="G490" s="144"/>
      <c r="H490" s="144"/>
      <c r="I490" s="144"/>
      <c r="J490" s="144"/>
      <c r="K490" s="144"/>
      <c r="L490" s="144"/>
      <c r="M490" s="144"/>
      <c r="N490" s="144"/>
      <c r="O490" s="144"/>
      <c r="P490" s="144"/>
      <c r="Q490" s="146" t="s">
        <v>19</v>
      </c>
      <c r="R490" s="172">
        <f>ROUND(SUM(R487:T489)*1303,3)</f>
        <v>908.19100000000003</v>
      </c>
      <c r="S490" s="173"/>
      <c r="T490" s="174"/>
      <c r="U490" s="147" t="s">
        <v>35</v>
      </c>
      <c r="W490" s="166">
        <f>ROUND(R490/40*Y489,0)</f>
        <v>0</v>
      </c>
      <c r="X490" s="166"/>
    </row>
    <row r="491" spans="1:26" s="6" customFormat="1" ht="20.100000000000001" hidden="1" customHeight="1">
      <c r="A491" s="143"/>
      <c r="B491" s="144"/>
      <c r="C491" s="144"/>
      <c r="D491" s="148"/>
      <c r="E491" s="144" t="str">
        <f>" 감수제(0.2%):("&amp;FIXED(R487,3)&amp;"+"&amp;FIXED(R488,3)&amp;"+"&amp;FIXED(R489,3)&amp;")x2.606 kg/m3"</f>
        <v xml:space="preserve"> 감수제(0.2%):(0.203+0.228+0.266)x2.606 kg/m3</v>
      </c>
      <c r="F491" s="144"/>
      <c r="G491" s="144"/>
      <c r="H491" s="144"/>
      <c r="I491" s="144"/>
      <c r="J491" s="144"/>
      <c r="K491" s="144"/>
      <c r="L491" s="144"/>
      <c r="M491" s="144"/>
      <c r="N491" s="144"/>
      <c r="O491" s="144"/>
      <c r="P491" s="144"/>
      <c r="Q491" s="146" t="s">
        <v>19</v>
      </c>
      <c r="R491" s="172">
        <f>ROUND(SUM(R487:T489)*2.606,3)</f>
        <v>1.8160000000000001</v>
      </c>
      <c r="S491" s="173"/>
      <c r="T491" s="174"/>
      <c r="U491" s="147" t="s">
        <v>35</v>
      </c>
    </row>
    <row r="492" spans="1:26" s="6" customFormat="1" ht="20.100000000000001" hidden="1" customHeight="1">
      <c r="A492" s="143"/>
      <c r="B492" s="144"/>
      <c r="C492" s="144"/>
      <c r="D492" s="148"/>
      <c r="E492" s="144" t="str">
        <f>" 알루미늄분말(0.01%):("&amp;FIXED(R487,3)&amp;"+"&amp;FIXED(R488,3)&amp;"+"&amp;FIXED(R489,3)&amp;")x0.1303 kg/m3"</f>
        <v xml:space="preserve"> 알루미늄분말(0.01%):(0.203+0.228+0.266)x0.1303 kg/m3</v>
      </c>
      <c r="F492" s="144"/>
      <c r="G492" s="144"/>
      <c r="H492" s="144"/>
      <c r="I492" s="144"/>
      <c r="J492" s="144"/>
      <c r="K492" s="144"/>
      <c r="L492" s="144"/>
      <c r="M492" s="144"/>
      <c r="N492" s="144"/>
      <c r="O492" s="144"/>
      <c r="P492" s="144"/>
      <c r="Q492" s="146" t="s">
        <v>19</v>
      </c>
      <c r="R492" s="172">
        <f>ROUND(SUM(R487:T489)*0.1303,3)</f>
        <v>9.0999999999999998E-2</v>
      </c>
      <c r="S492" s="173"/>
      <c r="T492" s="174"/>
      <c r="U492" s="147" t="s">
        <v>35</v>
      </c>
    </row>
    <row r="493" spans="1:26" s="6" customFormat="1" ht="20.100000000000001" hidden="1" customHeight="1">
      <c r="A493" s="143"/>
      <c r="B493" s="144"/>
      <c r="C493" s="144"/>
      <c r="D493" s="148"/>
      <c r="E493" s="144"/>
      <c r="F493" s="144"/>
      <c r="G493" s="144"/>
      <c r="H493" s="144"/>
      <c r="I493" s="144"/>
      <c r="J493" s="144"/>
      <c r="K493" s="144"/>
      <c r="L493" s="144"/>
      <c r="M493" s="144"/>
      <c r="N493" s="144"/>
      <c r="O493" s="144"/>
      <c r="P493" s="144"/>
      <c r="Q493" s="144"/>
      <c r="R493" s="149"/>
      <c r="S493" s="150"/>
      <c r="T493" s="151"/>
      <c r="U493" s="147"/>
      <c r="V493" s="30" t="s">
        <v>33</v>
      </c>
    </row>
    <row r="494" spans="1:26" s="6" customFormat="1" ht="20.100000000000001" hidden="1" customHeight="1">
      <c r="A494" s="143"/>
      <c r="B494" s="144"/>
      <c r="C494" s="144"/>
      <c r="D494" s="145" t="s">
        <v>163</v>
      </c>
      <c r="E494" s="144" t="str">
        <f>" 1차주입(평균천공장):π/4x(0.127)^2x"&amp;FIXED(W494,1)&amp;"M"</f>
        <v xml:space="preserve"> 1차주입(평균천공장):π/4x(0.127)^2x15.0M</v>
      </c>
      <c r="F494" s="144"/>
      <c r="G494" s="144"/>
      <c r="H494" s="144"/>
      <c r="I494" s="144"/>
      <c r="J494" s="144"/>
      <c r="K494" s="144"/>
      <c r="L494" s="144"/>
      <c r="M494" s="144"/>
      <c r="N494" s="144"/>
      <c r="O494" s="144"/>
      <c r="P494" s="144"/>
      <c r="Q494" s="146" t="s">
        <v>19</v>
      </c>
      <c r="R494" s="168">
        <f>ROUND(PI()/4*(0.127)^2*W494,3)</f>
        <v>0.19</v>
      </c>
      <c r="S494" s="169"/>
      <c r="T494" s="170"/>
      <c r="U494" s="147" t="s">
        <v>34</v>
      </c>
      <c r="V494" s="31">
        <v>23</v>
      </c>
      <c r="W494" s="171">
        <f>LOOKUP(V494,$D$2:$D$64,$V$2:$V$64)</f>
        <v>15</v>
      </c>
      <c r="X494" s="171"/>
      <c r="Y494" s="32"/>
    </row>
    <row r="495" spans="1:26" s="6" customFormat="1" ht="20.100000000000001" hidden="1" customHeight="1">
      <c r="A495" s="143"/>
      <c r="B495" s="144"/>
      <c r="C495" s="144"/>
      <c r="D495" s="148"/>
      <c r="E495" s="144" t="str">
        <f>" 2차주입(자유장):π/4x(0.127)^2x"&amp;FIXED(W495,1)&amp;"M * 2.0"</f>
        <v xml:space="preserve"> 2차주입(자유장):π/4x(0.127)^2x8.0M * 2.0</v>
      </c>
      <c r="F495" s="144"/>
      <c r="G495" s="144"/>
      <c r="H495" s="144"/>
      <c r="I495" s="144"/>
      <c r="J495" s="144"/>
      <c r="K495" s="144"/>
      <c r="L495" s="144"/>
      <c r="M495" s="144"/>
      <c r="N495" s="144"/>
      <c r="O495" s="144"/>
      <c r="P495" s="144"/>
      <c r="Q495" s="146" t="s">
        <v>19</v>
      </c>
      <c r="R495" s="168">
        <f>ROUND(PI()/4*(0.127)^2*W495*2,3)</f>
        <v>0.20300000000000001</v>
      </c>
      <c r="S495" s="169"/>
      <c r="T495" s="170"/>
      <c r="U495" s="147" t="s">
        <v>34</v>
      </c>
      <c r="W495" s="171">
        <f>LOOKUP(V494,$D$2:$D$64,$Z$2:$Z$64)</f>
        <v>8</v>
      </c>
      <c r="X495" s="171"/>
      <c r="Y495" s="32"/>
      <c r="Z495" s="32" t="s">
        <v>131</v>
      </c>
    </row>
    <row r="496" spans="1:26" s="6" customFormat="1" ht="20.100000000000001" hidden="1" customHeight="1">
      <c r="A496" s="143"/>
      <c r="B496" s="144"/>
      <c r="C496" s="144"/>
      <c r="D496" s="148"/>
      <c r="E496" s="144" t="str">
        <f>" 3차주입(정착장):π/4x(0.127)^2x"&amp;FIXED(W496,1)&amp;"M*3.0"</f>
        <v xml:space="preserve"> 3차주입(정착장):π/4x(0.127)^2x7.0M*3.0</v>
      </c>
      <c r="F496" s="144"/>
      <c r="G496" s="144"/>
      <c r="H496" s="144"/>
      <c r="I496" s="144"/>
      <c r="J496" s="144"/>
      <c r="K496" s="144"/>
      <c r="L496" s="144"/>
      <c r="M496" s="144"/>
      <c r="N496" s="144"/>
      <c r="O496" s="144"/>
      <c r="P496" s="144"/>
      <c r="Q496" s="146" t="s">
        <v>19</v>
      </c>
      <c r="R496" s="168">
        <f>ROUND(PI()/4*(0.127)^2*W496*3,3)</f>
        <v>0.26600000000000001</v>
      </c>
      <c r="S496" s="169"/>
      <c r="T496" s="170"/>
      <c r="U496" s="147" t="s">
        <v>34</v>
      </c>
      <c r="W496" s="158">
        <f>LOOKUP(V494,$D$2:$D$64,$AB$2:$AB$64)</f>
        <v>7</v>
      </c>
      <c r="X496" s="158"/>
      <c r="Y496" s="33">
        <f>LOOKUP(V494,$D$2:$D$64,$E$2:$E$64)</f>
        <v>0</v>
      </c>
      <c r="Z496" s="71">
        <f>SUM(R494:T496)*Y496</f>
        <v>0</v>
      </c>
    </row>
    <row r="497" spans="1:26" s="6" customFormat="1" ht="20.100000000000001" hidden="1" customHeight="1">
      <c r="A497" s="143"/>
      <c r="B497" s="144"/>
      <c r="C497" s="144"/>
      <c r="D497" s="148"/>
      <c r="E497" s="144" t="str">
        <f>" 시멘트량:("&amp;FIXED(R494,3)&amp;"+"&amp;FIXED(R495,3)&amp;"+"&amp;FIXED(R496,3)&amp;")x1303 kg/m3"</f>
        <v xml:space="preserve"> 시멘트량:(0.190+0.203+0.266)x1303 kg/m3</v>
      </c>
      <c r="F497" s="144"/>
      <c r="G497" s="144"/>
      <c r="H497" s="144"/>
      <c r="I497" s="144"/>
      <c r="J497" s="144"/>
      <c r="K497" s="144"/>
      <c r="L497" s="144"/>
      <c r="M497" s="144"/>
      <c r="N497" s="144"/>
      <c r="O497" s="144"/>
      <c r="P497" s="144"/>
      <c r="Q497" s="146" t="s">
        <v>19</v>
      </c>
      <c r="R497" s="172">
        <f>ROUND(SUM(R494:T496)*1303,3)</f>
        <v>858.67700000000002</v>
      </c>
      <c r="S497" s="173"/>
      <c r="T497" s="174"/>
      <c r="U497" s="147" t="s">
        <v>35</v>
      </c>
      <c r="W497" s="166">
        <f>ROUND(R497/40*Y496,0)</f>
        <v>0</v>
      </c>
      <c r="X497" s="166"/>
    </row>
    <row r="498" spans="1:26" s="6" customFormat="1" ht="20.100000000000001" hidden="1" customHeight="1">
      <c r="A498" s="143"/>
      <c r="B498" s="144"/>
      <c r="C498" s="144"/>
      <c r="D498" s="148"/>
      <c r="E498" s="144" t="str">
        <f>" 감수제(0.2%):("&amp;FIXED(R494,3)&amp;"+"&amp;FIXED(R495,3)&amp;"+"&amp;FIXED(R496,3)&amp;")x2.606 kg/m3"</f>
        <v xml:space="preserve"> 감수제(0.2%):(0.190+0.203+0.266)x2.606 kg/m3</v>
      </c>
      <c r="F498" s="144"/>
      <c r="G498" s="144"/>
      <c r="H498" s="144"/>
      <c r="I498" s="144"/>
      <c r="J498" s="144"/>
      <c r="K498" s="144"/>
      <c r="L498" s="144"/>
      <c r="M498" s="144"/>
      <c r="N498" s="144"/>
      <c r="O498" s="144"/>
      <c r="P498" s="144"/>
      <c r="Q498" s="146" t="s">
        <v>19</v>
      </c>
      <c r="R498" s="172">
        <f>ROUND(SUM(R494:T496)*2.606,3)</f>
        <v>1.7170000000000001</v>
      </c>
      <c r="S498" s="173"/>
      <c r="T498" s="174"/>
      <c r="U498" s="147" t="s">
        <v>35</v>
      </c>
    </row>
    <row r="499" spans="1:26" s="6" customFormat="1" ht="20.100000000000001" hidden="1" customHeight="1">
      <c r="A499" s="143"/>
      <c r="B499" s="144"/>
      <c r="C499" s="144"/>
      <c r="D499" s="148"/>
      <c r="E499" s="144" t="str">
        <f>" 알루미늄분말(0.01%):("&amp;FIXED(R494,3)&amp;"+"&amp;FIXED(R495,3)&amp;"+"&amp;FIXED(R496,3)&amp;")x0.1303 kg/m3"</f>
        <v xml:space="preserve"> 알루미늄분말(0.01%):(0.190+0.203+0.266)x0.1303 kg/m3</v>
      </c>
      <c r="F499" s="144"/>
      <c r="G499" s="144"/>
      <c r="H499" s="144"/>
      <c r="I499" s="144"/>
      <c r="J499" s="144"/>
      <c r="K499" s="144"/>
      <c r="L499" s="144"/>
      <c r="M499" s="144"/>
      <c r="N499" s="144"/>
      <c r="O499" s="144"/>
      <c r="P499" s="144"/>
      <c r="Q499" s="146" t="s">
        <v>19</v>
      </c>
      <c r="R499" s="172">
        <f>ROUND(SUM(R494:T496)*0.1303,3)</f>
        <v>8.5999999999999993E-2</v>
      </c>
      <c r="S499" s="173"/>
      <c r="T499" s="174"/>
      <c r="U499" s="147" t="s">
        <v>35</v>
      </c>
    </row>
    <row r="500" spans="1:26" s="6" customFormat="1" ht="20.100000000000001" hidden="1" customHeight="1">
      <c r="A500" s="143"/>
      <c r="B500" s="144"/>
      <c r="C500" s="144"/>
      <c r="D500" s="148"/>
      <c r="E500" s="144"/>
      <c r="F500" s="144"/>
      <c r="G500" s="144"/>
      <c r="H500" s="144"/>
      <c r="I500" s="144"/>
      <c r="J500" s="144"/>
      <c r="K500" s="144"/>
      <c r="L500" s="144"/>
      <c r="M500" s="144"/>
      <c r="N500" s="144"/>
      <c r="O500" s="144"/>
      <c r="P500" s="144"/>
      <c r="Q500" s="144"/>
      <c r="R500" s="149"/>
      <c r="S500" s="150"/>
      <c r="T500" s="151"/>
      <c r="U500" s="147"/>
      <c r="V500" s="30" t="s">
        <v>33</v>
      </c>
    </row>
    <row r="501" spans="1:26" s="6" customFormat="1" ht="20.100000000000001" hidden="1" customHeight="1">
      <c r="A501" s="143"/>
      <c r="B501" s="144"/>
      <c r="C501" s="144"/>
      <c r="D501" s="145" t="s">
        <v>164</v>
      </c>
      <c r="E501" s="144" t="str">
        <f>" 1차주입(평균천공장):π/4x(0.127)^2x"&amp;FIXED(W501,1)&amp;"M"</f>
        <v xml:space="preserve"> 1차주입(평균천공장):π/4x(0.127)^2x12.0M</v>
      </c>
      <c r="F501" s="144"/>
      <c r="G501" s="144"/>
      <c r="H501" s="144"/>
      <c r="I501" s="144"/>
      <c r="J501" s="144"/>
      <c r="K501" s="144"/>
      <c r="L501" s="144"/>
      <c r="M501" s="144"/>
      <c r="N501" s="144"/>
      <c r="O501" s="144"/>
      <c r="P501" s="144"/>
      <c r="Q501" s="146" t="s">
        <v>19</v>
      </c>
      <c r="R501" s="168">
        <f>ROUND(PI()/4*(0.127)^2*W501,3)</f>
        <v>0.152</v>
      </c>
      <c r="S501" s="169"/>
      <c r="T501" s="170"/>
      <c r="U501" s="147" t="s">
        <v>34</v>
      </c>
      <c r="V501" s="31">
        <v>24</v>
      </c>
      <c r="W501" s="171">
        <f>LOOKUP(V501,$D$2:$D$64,$V$2:$V$64)</f>
        <v>12</v>
      </c>
      <c r="X501" s="171"/>
      <c r="Y501" s="32"/>
    </row>
    <row r="502" spans="1:26" s="6" customFormat="1" ht="20.100000000000001" hidden="1" customHeight="1">
      <c r="A502" s="143"/>
      <c r="B502" s="144"/>
      <c r="C502" s="144"/>
      <c r="D502" s="148"/>
      <c r="E502" s="144" t="str">
        <f>" 2차주입(자유장):π/4x(0.127)^2x"&amp;FIXED(W502,1)&amp;"M * 2.0"</f>
        <v xml:space="preserve"> 2차주입(자유장):π/4x(0.127)^2x7.0M * 2.0</v>
      </c>
      <c r="F502" s="144"/>
      <c r="G502" s="144"/>
      <c r="H502" s="144"/>
      <c r="I502" s="144"/>
      <c r="J502" s="144"/>
      <c r="K502" s="144"/>
      <c r="L502" s="144"/>
      <c r="M502" s="144"/>
      <c r="N502" s="144"/>
      <c r="O502" s="144"/>
      <c r="P502" s="144"/>
      <c r="Q502" s="146" t="s">
        <v>19</v>
      </c>
      <c r="R502" s="168">
        <f>ROUND(PI()/4*(0.127)^2*W502*2,3)</f>
        <v>0.17699999999999999</v>
      </c>
      <c r="S502" s="169"/>
      <c r="T502" s="170"/>
      <c r="U502" s="147" t="s">
        <v>34</v>
      </c>
      <c r="W502" s="171">
        <f>LOOKUP(V501,$D$2:$D$64,$Z$2:$Z$64)</f>
        <v>7</v>
      </c>
      <c r="X502" s="171"/>
      <c r="Y502" s="32"/>
      <c r="Z502" s="32" t="s">
        <v>131</v>
      </c>
    </row>
    <row r="503" spans="1:26" s="6" customFormat="1" ht="20.100000000000001" hidden="1" customHeight="1">
      <c r="A503" s="143"/>
      <c r="B503" s="144"/>
      <c r="C503" s="144"/>
      <c r="D503" s="148"/>
      <c r="E503" s="144" t="str">
        <f>" 3차주입(정착장):π/4x(0.127)^2x"&amp;FIXED(W503,1)&amp;"M*3.0"</f>
        <v xml:space="preserve"> 3차주입(정착장):π/4x(0.127)^2x5.0M*3.0</v>
      </c>
      <c r="F503" s="144"/>
      <c r="G503" s="144"/>
      <c r="H503" s="144"/>
      <c r="I503" s="144"/>
      <c r="J503" s="144"/>
      <c r="K503" s="144"/>
      <c r="L503" s="144"/>
      <c r="M503" s="144"/>
      <c r="N503" s="144"/>
      <c r="O503" s="144"/>
      <c r="P503" s="144"/>
      <c r="Q503" s="146" t="s">
        <v>19</v>
      </c>
      <c r="R503" s="168">
        <f>ROUND(PI()/4*(0.127)^2*W503*3,3)</f>
        <v>0.19</v>
      </c>
      <c r="S503" s="169"/>
      <c r="T503" s="170"/>
      <c r="U503" s="147" t="s">
        <v>34</v>
      </c>
      <c r="W503" s="158">
        <f>LOOKUP(V501,$D$2:$D$64,$AB$2:$AB$64)</f>
        <v>5</v>
      </c>
      <c r="X503" s="158"/>
      <c r="Y503" s="33">
        <f>LOOKUP(V501,$D$2:$D$64,$E$2:$E$64)</f>
        <v>0</v>
      </c>
      <c r="Z503" s="71">
        <f>SUM(R501:T503)*Y503</f>
        <v>0</v>
      </c>
    </row>
    <row r="504" spans="1:26" s="6" customFormat="1" ht="20.100000000000001" hidden="1" customHeight="1">
      <c r="A504" s="143"/>
      <c r="B504" s="144"/>
      <c r="C504" s="144"/>
      <c r="D504" s="148"/>
      <c r="E504" s="144" t="str">
        <f>" 시멘트량:("&amp;FIXED(R501,3)&amp;"+"&amp;FIXED(R502,3)&amp;"+"&amp;FIXED(R503,3)&amp;")x1303 kg/m3"</f>
        <v xml:space="preserve"> 시멘트량:(0.152+0.177+0.190)x1303 kg/m3</v>
      </c>
      <c r="F504" s="144"/>
      <c r="G504" s="144"/>
      <c r="H504" s="144"/>
      <c r="I504" s="144"/>
      <c r="J504" s="144"/>
      <c r="K504" s="144"/>
      <c r="L504" s="144"/>
      <c r="M504" s="144"/>
      <c r="N504" s="144"/>
      <c r="O504" s="144"/>
      <c r="P504" s="144"/>
      <c r="Q504" s="146" t="s">
        <v>19</v>
      </c>
      <c r="R504" s="172">
        <f>ROUND(SUM(R501:T503)*1303,3)</f>
        <v>676.25699999999995</v>
      </c>
      <c r="S504" s="173"/>
      <c r="T504" s="174"/>
      <c r="U504" s="147" t="s">
        <v>35</v>
      </c>
      <c r="W504" s="166">
        <f>ROUND(R504/40*Y503,0)</f>
        <v>0</v>
      </c>
      <c r="X504" s="166"/>
    </row>
    <row r="505" spans="1:26" s="6" customFormat="1" ht="20.100000000000001" hidden="1" customHeight="1">
      <c r="A505" s="143"/>
      <c r="B505" s="144"/>
      <c r="C505" s="144"/>
      <c r="D505" s="148"/>
      <c r="E505" s="144" t="str">
        <f>" 감수제(0.2%):("&amp;FIXED(R501,3)&amp;"+"&amp;FIXED(R502,3)&amp;"+"&amp;FIXED(R503,3)&amp;")x2.606 kg/m3"</f>
        <v xml:space="preserve"> 감수제(0.2%):(0.152+0.177+0.190)x2.606 kg/m3</v>
      </c>
      <c r="F505" s="144"/>
      <c r="G505" s="144"/>
      <c r="H505" s="144"/>
      <c r="I505" s="144"/>
      <c r="J505" s="144"/>
      <c r="K505" s="144"/>
      <c r="L505" s="144"/>
      <c r="M505" s="144"/>
      <c r="N505" s="144"/>
      <c r="O505" s="144"/>
      <c r="P505" s="144"/>
      <c r="Q505" s="146" t="s">
        <v>19</v>
      </c>
      <c r="R505" s="172">
        <f>ROUND(SUM(R501:T503)*2.606,3)</f>
        <v>1.353</v>
      </c>
      <c r="S505" s="173"/>
      <c r="T505" s="174"/>
      <c r="U505" s="147" t="s">
        <v>35</v>
      </c>
    </row>
    <row r="506" spans="1:26" s="6" customFormat="1" ht="20.100000000000001" hidden="1" customHeight="1">
      <c r="A506" s="143"/>
      <c r="B506" s="144"/>
      <c r="C506" s="144"/>
      <c r="D506" s="148"/>
      <c r="E506" s="144" t="str">
        <f>" 알루미늄분말(0.01%):("&amp;FIXED(R501,3)&amp;"+"&amp;FIXED(R502,3)&amp;"+"&amp;FIXED(R503,3)&amp;")x0.1303 kg/m3"</f>
        <v xml:space="preserve"> 알루미늄분말(0.01%):(0.152+0.177+0.190)x0.1303 kg/m3</v>
      </c>
      <c r="F506" s="144"/>
      <c r="G506" s="144"/>
      <c r="H506" s="144"/>
      <c r="I506" s="144"/>
      <c r="J506" s="144"/>
      <c r="K506" s="144"/>
      <c r="L506" s="144"/>
      <c r="M506" s="144"/>
      <c r="N506" s="144"/>
      <c r="O506" s="144"/>
      <c r="P506" s="144"/>
      <c r="Q506" s="146" t="s">
        <v>19</v>
      </c>
      <c r="R506" s="172">
        <f>ROUND(SUM(R501:T503)*0.1303,3)</f>
        <v>6.8000000000000005E-2</v>
      </c>
      <c r="S506" s="173"/>
      <c r="T506" s="174"/>
      <c r="U506" s="147" t="s">
        <v>35</v>
      </c>
    </row>
    <row r="507" spans="1:26" s="6" customFormat="1" ht="20.100000000000001" hidden="1" customHeight="1">
      <c r="A507" s="143"/>
      <c r="B507" s="144"/>
      <c r="C507" s="144"/>
      <c r="D507" s="153"/>
      <c r="E507" s="144"/>
      <c r="F507" s="144"/>
      <c r="G507" s="144"/>
      <c r="H507" s="144"/>
      <c r="I507" s="144"/>
      <c r="J507" s="144"/>
      <c r="K507" s="144"/>
      <c r="L507" s="144"/>
      <c r="M507" s="144"/>
      <c r="N507" s="144"/>
      <c r="O507" s="144"/>
      <c r="P507" s="144"/>
      <c r="Q507" s="144"/>
      <c r="R507" s="143"/>
      <c r="S507" s="144"/>
      <c r="T507" s="152"/>
      <c r="U507" s="147"/>
      <c r="V507" s="30" t="s">
        <v>33</v>
      </c>
      <c r="W507" s="29"/>
      <c r="X507" s="29"/>
      <c r="Y507" s="29"/>
      <c r="Z507" s="29"/>
    </row>
    <row r="508" spans="1:26" s="6" customFormat="1" ht="20.100000000000001" hidden="1" customHeight="1">
      <c r="A508" s="143"/>
      <c r="B508" s="144"/>
      <c r="C508" s="144"/>
      <c r="D508" s="145" t="s">
        <v>169</v>
      </c>
      <c r="E508" s="144" t="str">
        <f>" 1차주입(평균천공장):π/4x(0.127)^2x"&amp;FIXED(W508,1)&amp;"M"</f>
        <v xml:space="preserve"> 1차주입(평균천공장):π/4x(0.127)^2x11.0M</v>
      </c>
      <c r="F508" s="144"/>
      <c r="G508" s="144"/>
      <c r="H508" s="144"/>
      <c r="I508" s="144"/>
      <c r="J508" s="144"/>
      <c r="K508" s="144"/>
      <c r="L508" s="144"/>
      <c r="M508" s="144"/>
      <c r="N508" s="144"/>
      <c r="O508" s="144"/>
      <c r="P508" s="144"/>
      <c r="Q508" s="146" t="s">
        <v>19</v>
      </c>
      <c r="R508" s="168">
        <f>ROUND(PI()/4*(0.127)^2*W508,3)</f>
        <v>0.13900000000000001</v>
      </c>
      <c r="S508" s="169"/>
      <c r="T508" s="170"/>
      <c r="U508" s="147" t="s">
        <v>34</v>
      </c>
      <c r="V508" s="31">
        <v>25</v>
      </c>
      <c r="W508" s="171">
        <f>LOOKUP(V508,$D$2:$D$64,$V$2:$V$64)</f>
        <v>11</v>
      </c>
      <c r="X508" s="171"/>
      <c r="Y508" s="32"/>
      <c r="Z508" s="32"/>
    </row>
    <row r="509" spans="1:26" s="6" customFormat="1" ht="20.100000000000001" hidden="1" customHeight="1">
      <c r="A509" s="143"/>
      <c r="B509" s="144"/>
      <c r="C509" s="144"/>
      <c r="D509" s="148"/>
      <c r="E509" s="144" t="str">
        <f>" 2차주입(자유장):π/4x(0.127)^2x"&amp;FIXED(W509,1)&amp;"M * 2.0"</f>
        <v xml:space="preserve"> 2차주입(자유장):π/4x(0.127)^2x6.0M * 2.0</v>
      </c>
      <c r="F509" s="144"/>
      <c r="G509" s="144"/>
      <c r="H509" s="144"/>
      <c r="I509" s="144"/>
      <c r="J509" s="144"/>
      <c r="K509" s="144"/>
      <c r="L509" s="144"/>
      <c r="M509" s="144"/>
      <c r="N509" s="144"/>
      <c r="O509" s="144"/>
      <c r="P509" s="144"/>
      <c r="Q509" s="146" t="s">
        <v>19</v>
      </c>
      <c r="R509" s="168">
        <f>ROUND(PI()/4*(0.127)^2*W509*2,3)</f>
        <v>0.152</v>
      </c>
      <c r="S509" s="169"/>
      <c r="T509" s="170"/>
      <c r="U509" s="147" t="s">
        <v>34</v>
      </c>
      <c r="W509" s="171">
        <f>LOOKUP(V508,$D$2:$D$64,$Z$2:$Z$64)</f>
        <v>6</v>
      </c>
      <c r="X509" s="171"/>
      <c r="Y509" s="32"/>
      <c r="Z509" s="32" t="s">
        <v>131</v>
      </c>
    </row>
    <row r="510" spans="1:26" s="6" customFormat="1" ht="20.100000000000001" hidden="1" customHeight="1">
      <c r="A510" s="143"/>
      <c r="B510" s="144"/>
      <c r="C510" s="144"/>
      <c r="D510" s="148"/>
      <c r="E510" s="144" t="str">
        <f>" 3차주입(정착장):π/4x(0.127)^2x"&amp;FIXED(W510,1)&amp;"M*3.0"</f>
        <v xml:space="preserve"> 3차주입(정착장):π/4x(0.127)^2x5.0M*3.0</v>
      </c>
      <c r="F510" s="144"/>
      <c r="G510" s="144"/>
      <c r="H510" s="144"/>
      <c r="I510" s="144"/>
      <c r="J510" s="144"/>
      <c r="K510" s="144"/>
      <c r="L510" s="144"/>
      <c r="M510" s="144"/>
      <c r="N510" s="144"/>
      <c r="O510" s="144"/>
      <c r="P510" s="144"/>
      <c r="Q510" s="146" t="s">
        <v>19</v>
      </c>
      <c r="R510" s="168">
        <f>ROUND(PI()/4*(0.127)^2*W510*3,3)</f>
        <v>0.19</v>
      </c>
      <c r="S510" s="169"/>
      <c r="T510" s="170"/>
      <c r="U510" s="147" t="s">
        <v>34</v>
      </c>
      <c r="W510" s="158">
        <f>LOOKUP(V508,$D$2:$D$64,$AB$2:$AB$64)</f>
        <v>5</v>
      </c>
      <c r="X510" s="158"/>
      <c r="Y510" s="33">
        <f>LOOKUP(V508,$D$2:$D$64,$E$2:$E$64)</f>
        <v>0</v>
      </c>
      <c r="Z510" s="71">
        <f>SUM(R508:T510)*Y510</f>
        <v>0</v>
      </c>
    </row>
    <row r="511" spans="1:26" s="6" customFormat="1" ht="20.100000000000001" hidden="1" customHeight="1">
      <c r="A511" s="143"/>
      <c r="B511" s="144"/>
      <c r="C511" s="144"/>
      <c r="D511" s="148"/>
      <c r="E511" s="144" t="str">
        <f>" 시멘트량:("&amp;FIXED(R508,3)&amp;"+"&amp;FIXED(R509,3)&amp;"+"&amp;FIXED(R510,3)&amp;")x1303 kg/m3"</f>
        <v xml:space="preserve"> 시멘트량:(0.139+0.152+0.190)x1303 kg/m3</v>
      </c>
      <c r="F511" s="144"/>
      <c r="G511" s="144"/>
      <c r="H511" s="144"/>
      <c r="I511" s="144"/>
      <c r="J511" s="144"/>
      <c r="K511" s="144"/>
      <c r="L511" s="144"/>
      <c r="M511" s="144"/>
      <c r="N511" s="144"/>
      <c r="O511" s="144"/>
      <c r="P511" s="144"/>
      <c r="Q511" s="146" t="s">
        <v>19</v>
      </c>
      <c r="R511" s="172">
        <f>ROUND(SUM(R508:T510)*1303,3)</f>
        <v>626.74300000000005</v>
      </c>
      <c r="S511" s="173"/>
      <c r="T511" s="174"/>
      <c r="U511" s="147" t="s">
        <v>35</v>
      </c>
      <c r="W511" s="166">
        <f>ROUND(R511/40*Y510,0)</f>
        <v>0</v>
      </c>
      <c r="X511" s="166"/>
    </row>
    <row r="512" spans="1:26" s="6" customFormat="1" ht="20.100000000000001" hidden="1" customHeight="1">
      <c r="A512" s="143"/>
      <c r="B512" s="144"/>
      <c r="C512" s="144"/>
      <c r="D512" s="148"/>
      <c r="E512" s="144" t="str">
        <f>" 감수제(0.2%):("&amp;FIXED(R508,3)&amp;"+"&amp;FIXED(R509,3)&amp;"+"&amp;FIXED(R510,3)&amp;")x2.606 kg/m3"</f>
        <v xml:space="preserve"> 감수제(0.2%):(0.139+0.152+0.190)x2.606 kg/m3</v>
      </c>
      <c r="F512" s="144"/>
      <c r="G512" s="144"/>
      <c r="H512" s="144"/>
      <c r="I512" s="144"/>
      <c r="J512" s="144"/>
      <c r="K512" s="144"/>
      <c r="L512" s="144"/>
      <c r="M512" s="144"/>
      <c r="N512" s="144"/>
      <c r="O512" s="144"/>
      <c r="P512" s="144"/>
      <c r="Q512" s="146" t="s">
        <v>19</v>
      </c>
      <c r="R512" s="172">
        <f>ROUND(SUM(R508:T510)*2.606,3)</f>
        <v>1.2529999999999999</v>
      </c>
      <c r="S512" s="173"/>
      <c r="T512" s="174"/>
      <c r="U512" s="147" t="s">
        <v>35</v>
      </c>
    </row>
    <row r="513" spans="1:26" s="6" customFormat="1" ht="20.100000000000001" hidden="1" customHeight="1">
      <c r="A513" s="143"/>
      <c r="B513" s="144"/>
      <c r="C513" s="144"/>
      <c r="D513" s="148"/>
      <c r="E513" s="144" t="str">
        <f>" 알루미늄분말(0.01%):("&amp;FIXED(R508,3)&amp;"+"&amp;FIXED(R509,3)&amp;"+"&amp;FIXED(R510,3)&amp;")x0.1303 kg/m3"</f>
        <v xml:space="preserve"> 알루미늄분말(0.01%):(0.139+0.152+0.190)x0.1303 kg/m3</v>
      </c>
      <c r="F513" s="144"/>
      <c r="G513" s="144"/>
      <c r="H513" s="144"/>
      <c r="I513" s="144"/>
      <c r="J513" s="144"/>
      <c r="K513" s="144"/>
      <c r="L513" s="144"/>
      <c r="M513" s="144"/>
      <c r="N513" s="144"/>
      <c r="O513" s="144"/>
      <c r="P513" s="144"/>
      <c r="Q513" s="146" t="s">
        <v>19</v>
      </c>
      <c r="R513" s="172">
        <f>ROUND(SUM(R508:T510)*0.1303,3)</f>
        <v>6.3E-2</v>
      </c>
      <c r="S513" s="173"/>
      <c r="T513" s="174"/>
      <c r="U513" s="147" t="s">
        <v>35</v>
      </c>
    </row>
    <row r="514" spans="1:26" s="6" customFormat="1" ht="20.100000000000001" hidden="1" customHeight="1">
      <c r="A514" s="143"/>
      <c r="B514" s="144"/>
      <c r="C514" s="144"/>
      <c r="D514" s="148"/>
      <c r="E514" s="144"/>
      <c r="F514" s="144"/>
      <c r="G514" s="144"/>
      <c r="H514" s="144"/>
      <c r="I514" s="144"/>
      <c r="J514" s="144"/>
      <c r="K514" s="144"/>
      <c r="L514" s="144"/>
      <c r="M514" s="144"/>
      <c r="N514" s="144"/>
      <c r="O514" s="144"/>
      <c r="P514" s="144"/>
      <c r="Q514" s="144"/>
      <c r="R514" s="143"/>
      <c r="S514" s="144"/>
      <c r="T514" s="152"/>
      <c r="U514" s="147"/>
      <c r="V514" s="30" t="s">
        <v>33</v>
      </c>
    </row>
    <row r="515" spans="1:26" s="6" customFormat="1" ht="20.100000000000001" hidden="1" customHeight="1">
      <c r="A515" s="143"/>
      <c r="B515" s="144"/>
      <c r="C515" s="144"/>
      <c r="D515" s="145" t="s">
        <v>166</v>
      </c>
      <c r="E515" s="144" t="str">
        <f>" 1차주입(평균천공장):π/4x(0.127)^2x"&amp;FIXED(W515,1)&amp;"M"</f>
        <v xml:space="preserve"> 1차주입(평균천공장):π/4x(0.127)^2x10.0M</v>
      </c>
      <c r="F515" s="144"/>
      <c r="G515" s="144"/>
      <c r="H515" s="144"/>
      <c r="I515" s="144"/>
      <c r="J515" s="144"/>
      <c r="K515" s="144"/>
      <c r="L515" s="144"/>
      <c r="M515" s="144"/>
      <c r="N515" s="144"/>
      <c r="O515" s="144"/>
      <c r="P515" s="144"/>
      <c r="Q515" s="146" t="s">
        <v>19</v>
      </c>
      <c r="R515" s="168">
        <f>ROUND(PI()/4*(0.127)^2*W515,3)</f>
        <v>0.127</v>
      </c>
      <c r="S515" s="169"/>
      <c r="T515" s="170"/>
      <c r="U515" s="147" t="s">
        <v>34</v>
      </c>
      <c r="V515" s="31">
        <v>26</v>
      </c>
      <c r="W515" s="171">
        <f>LOOKUP(V515,$D$2:$D$64,$V$2:$V$64)</f>
        <v>10</v>
      </c>
      <c r="X515" s="171"/>
      <c r="Y515" s="32"/>
    </row>
    <row r="516" spans="1:26" s="6" customFormat="1" ht="20.100000000000001" hidden="1" customHeight="1">
      <c r="A516" s="143"/>
      <c r="B516" s="144"/>
      <c r="C516" s="144"/>
      <c r="D516" s="148"/>
      <c r="E516" s="144" t="str">
        <f>" 2차주입(자유장):π/4x(0.127)^2x"&amp;FIXED(W516,1)&amp;"M * 2.0"</f>
        <v xml:space="preserve"> 2차주입(자유장):π/4x(0.127)^2x5.0M * 2.0</v>
      </c>
      <c r="F516" s="144"/>
      <c r="G516" s="144"/>
      <c r="H516" s="144"/>
      <c r="I516" s="144"/>
      <c r="J516" s="144"/>
      <c r="K516" s="144"/>
      <c r="L516" s="144"/>
      <c r="M516" s="144"/>
      <c r="N516" s="144"/>
      <c r="O516" s="144"/>
      <c r="P516" s="144"/>
      <c r="Q516" s="146" t="s">
        <v>19</v>
      </c>
      <c r="R516" s="168">
        <f>ROUND(PI()/4*(0.127)^2*W516*2,3)</f>
        <v>0.127</v>
      </c>
      <c r="S516" s="169"/>
      <c r="T516" s="170"/>
      <c r="U516" s="147" t="s">
        <v>34</v>
      </c>
      <c r="W516" s="171">
        <f>LOOKUP(V515,$D$2:$D$64,$Z$2:$Z$64)</f>
        <v>5</v>
      </c>
      <c r="X516" s="171"/>
      <c r="Y516" s="32"/>
      <c r="Z516" s="32" t="s">
        <v>131</v>
      </c>
    </row>
    <row r="517" spans="1:26" s="6" customFormat="1" ht="20.100000000000001" hidden="1" customHeight="1">
      <c r="A517" s="143"/>
      <c r="B517" s="144"/>
      <c r="C517" s="144"/>
      <c r="D517" s="148"/>
      <c r="E517" s="144" t="str">
        <f>" 3차주입(정착장):π/4x(0.127)^2x"&amp;FIXED(W517,1)&amp;"M*3.0"</f>
        <v xml:space="preserve"> 3차주입(정착장):π/4x(0.127)^2x5.0M*3.0</v>
      </c>
      <c r="F517" s="144"/>
      <c r="G517" s="144"/>
      <c r="H517" s="144"/>
      <c r="I517" s="144"/>
      <c r="J517" s="144"/>
      <c r="K517" s="144"/>
      <c r="L517" s="144"/>
      <c r="M517" s="144"/>
      <c r="N517" s="144"/>
      <c r="O517" s="144"/>
      <c r="P517" s="144"/>
      <c r="Q517" s="146" t="s">
        <v>19</v>
      </c>
      <c r="R517" s="168">
        <f>ROUND(PI()/4*(0.127)^2*W517*3,3)</f>
        <v>0.19</v>
      </c>
      <c r="S517" s="169"/>
      <c r="T517" s="170"/>
      <c r="U517" s="147" t="s">
        <v>34</v>
      </c>
      <c r="W517" s="158">
        <f>LOOKUP(V515,$D$2:$D$64,$AB$2:$AB$64)</f>
        <v>5</v>
      </c>
      <c r="X517" s="158"/>
      <c r="Y517" s="33">
        <f>LOOKUP(V515,$D$2:$D$64,$E$2:$E$64)</f>
        <v>0</v>
      </c>
      <c r="Z517" s="71">
        <f>SUM(R515:T517)*Y517</f>
        <v>0</v>
      </c>
    </row>
    <row r="518" spans="1:26" s="6" customFormat="1" ht="20.100000000000001" hidden="1" customHeight="1">
      <c r="A518" s="143"/>
      <c r="B518" s="144"/>
      <c r="C518" s="144"/>
      <c r="D518" s="148"/>
      <c r="E518" s="144" t="str">
        <f>" 시멘트량:("&amp;FIXED(R515,3)&amp;"+"&amp;FIXED(R516,3)&amp;"+"&amp;FIXED(R517,3)&amp;")x1303 kg/m3"</f>
        <v xml:space="preserve"> 시멘트량:(0.127+0.127+0.190)x1303 kg/m3</v>
      </c>
      <c r="F518" s="144"/>
      <c r="G518" s="144"/>
      <c r="H518" s="144"/>
      <c r="I518" s="144"/>
      <c r="J518" s="144"/>
      <c r="K518" s="144"/>
      <c r="L518" s="144"/>
      <c r="M518" s="144"/>
      <c r="N518" s="144"/>
      <c r="O518" s="144"/>
      <c r="P518" s="144"/>
      <c r="Q518" s="146" t="s">
        <v>19</v>
      </c>
      <c r="R518" s="172">
        <f>ROUND(SUM(R515:T517)*1303,3)</f>
        <v>578.53200000000004</v>
      </c>
      <c r="S518" s="173"/>
      <c r="T518" s="174"/>
      <c r="U518" s="147" t="s">
        <v>35</v>
      </c>
      <c r="W518" s="166">
        <f>ROUND(R518/40*Y517,0)</f>
        <v>0</v>
      </c>
      <c r="X518" s="166"/>
    </row>
    <row r="519" spans="1:26" s="6" customFormat="1" ht="20.100000000000001" hidden="1" customHeight="1">
      <c r="A519" s="143"/>
      <c r="B519" s="144"/>
      <c r="C519" s="144"/>
      <c r="D519" s="148"/>
      <c r="E519" s="144" t="str">
        <f>" 감수제(0.2%):("&amp;FIXED(R515,3)&amp;"+"&amp;FIXED(R516,3)&amp;"+"&amp;FIXED(R517,3)&amp;")x2.606 kg/m3"</f>
        <v xml:space="preserve"> 감수제(0.2%):(0.127+0.127+0.190)x2.606 kg/m3</v>
      </c>
      <c r="F519" s="144"/>
      <c r="G519" s="144"/>
      <c r="H519" s="144"/>
      <c r="I519" s="144"/>
      <c r="J519" s="144"/>
      <c r="K519" s="144"/>
      <c r="L519" s="144"/>
      <c r="M519" s="144"/>
      <c r="N519" s="144"/>
      <c r="O519" s="144"/>
      <c r="P519" s="144"/>
      <c r="Q519" s="146" t="s">
        <v>19</v>
      </c>
      <c r="R519" s="172">
        <f>ROUND(SUM(R515:T517)*2.606,3)</f>
        <v>1.157</v>
      </c>
      <c r="S519" s="173"/>
      <c r="T519" s="174"/>
      <c r="U519" s="147" t="s">
        <v>35</v>
      </c>
    </row>
    <row r="520" spans="1:26" s="6" customFormat="1" ht="20.100000000000001" hidden="1" customHeight="1">
      <c r="A520" s="143"/>
      <c r="B520" s="144"/>
      <c r="C520" s="144"/>
      <c r="D520" s="148"/>
      <c r="E520" s="144" t="str">
        <f>" 알루미늄분말(0.01%):("&amp;FIXED(R515,3)&amp;"+"&amp;FIXED(R516,3)&amp;"+"&amp;FIXED(R517,3)&amp;")x0.1303 kg/m3"</f>
        <v xml:space="preserve"> 알루미늄분말(0.01%):(0.127+0.127+0.190)x0.1303 kg/m3</v>
      </c>
      <c r="F520" s="144"/>
      <c r="G520" s="144"/>
      <c r="H520" s="144"/>
      <c r="I520" s="144"/>
      <c r="J520" s="144"/>
      <c r="K520" s="144"/>
      <c r="L520" s="144"/>
      <c r="M520" s="144"/>
      <c r="N520" s="144"/>
      <c r="O520" s="144"/>
      <c r="P520" s="144"/>
      <c r="Q520" s="146" t="s">
        <v>19</v>
      </c>
      <c r="R520" s="172">
        <f>ROUND(SUM(R515:T517)*0.1303,3)</f>
        <v>5.8000000000000003E-2</v>
      </c>
      <c r="S520" s="173"/>
      <c r="T520" s="174"/>
      <c r="U520" s="147" t="s">
        <v>35</v>
      </c>
    </row>
    <row r="521" spans="1:26" s="6" customFormat="1" ht="20.100000000000001" hidden="1" customHeight="1">
      <c r="A521" s="143"/>
      <c r="B521" s="144"/>
      <c r="C521" s="144"/>
      <c r="D521" s="148"/>
      <c r="E521" s="144"/>
      <c r="F521" s="144"/>
      <c r="G521" s="144"/>
      <c r="H521" s="144"/>
      <c r="I521" s="144"/>
      <c r="J521" s="144"/>
      <c r="K521" s="144"/>
      <c r="L521" s="144"/>
      <c r="M521" s="144"/>
      <c r="N521" s="144"/>
      <c r="O521" s="144"/>
      <c r="P521" s="144"/>
      <c r="Q521" s="144"/>
      <c r="R521" s="149"/>
      <c r="S521" s="150"/>
      <c r="T521" s="151"/>
      <c r="U521" s="147"/>
      <c r="V521" s="30" t="s">
        <v>33</v>
      </c>
    </row>
    <row r="522" spans="1:26" s="6" customFormat="1" ht="20.100000000000001" hidden="1" customHeight="1">
      <c r="A522" s="143"/>
      <c r="B522" s="144"/>
      <c r="C522" s="144"/>
      <c r="D522" s="145" t="s">
        <v>170</v>
      </c>
      <c r="E522" s="144" t="str">
        <f>" 1차주입(평균천공장):π/4x(0.127)^2x"&amp;FIXED(W522,1)&amp;"M"</f>
        <v xml:space="preserve"> 1차주입(평균천공장):π/4x(0.127)^2x10.0M</v>
      </c>
      <c r="F522" s="144"/>
      <c r="G522" s="144"/>
      <c r="H522" s="144"/>
      <c r="I522" s="144"/>
      <c r="J522" s="144"/>
      <c r="K522" s="144"/>
      <c r="L522" s="144"/>
      <c r="M522" s="144"/>
      <c r="N522" s="144"/>
      <c r="O522" s="144"/>
      <c r="P522" s="144"/>
      <c r="Q522" s="146" t="s">
        <v>19</v>
      </c>
      <c r="R522" s="168">
        <f>ROUND(PI()/4*(0.127)^2*W522,3)</f>
        <v>0.127</v>
      </c>
      <c r="S522" s="169"/>
      <c r="T522" s="170"/>
      <c r="U522" s="147" t="s">
        <v>34</v>
      </c>
      <c r="V522" s="31">
        <v>27</v>
      </c>
      <c r="W522" s="171">
        <f>LOOKUP(V522,$D$2:$D$64,$V$2:$V$64)</f>
        <v>10</v>
      </c>
      <c r="X522" s="171"/>
      <c r="Y522" s="32"/>
    </row>
    <row r="523" spans="1:26" s="6" customFormat="1" ht="20.100000000000001" hidden="1" customHeight="1">
      <c r="A523" s="143"/>
      <c r="B523" s="144"/>
      <c r="C523" s="144"/>
      <c r="D523" s="148"/>
      <c r="E523" s="144" t="str">
        <f>" 2차주입(자유장):π/4x(0.127)^2x"&amp;FIXED(W523,1)&amp;"M * 2.0"</f>
        <v xml:space="preserve"> 2차주입(자유장):π/4x(0.127)^2x5.0M * 2.0</v>
      </c>
      <c r="F523" s="144"/>
      <c r="G523" s="144"/>
      <c r="H523" s="144"/>
      <c r="I523" s="144"/>
      <c r="J523" s="144"/>
      <c r="K523" s="144"/>
      <c r="L523" s="144"/>
      <c r="M523" s="144"/>
      <c r="N523" s="144"/>
      <c r="O523" s="144"/>
      <c r="P523" s="144"/>
      <c r="Q523" s="146" t="s">
        <v>19</v>
      </c>
      <c r="R523" s="168">
        <f>ROUND(PI()/4*(0.127)^2*W523*2,3)</f>
        <v>0.127</v>
      </c>
      <c r="S523" s="169"/>
      <c r="T523" s="170"/>
      <c r="U523" s="147" t="s">
        <v>34</v>
      </c>
      <c r="W523" s="171">
        <f>LOOKUP(V522,$D$2:$D$64,$Z$2:$Z$64)</f>
        <v>5</v>
      </c>
      <c r="X523" s="171"/>
      <c r="Y523" s="32"/>
      <c r="Z523" s="32" t="s">
        <v>131</v>
      </c>
    </row>
    <row r="524" spans="1:26" s="6" customFormat="1" ht="20.100000000000001" hidden="1" customHeight="1">
      <c r="A524" s="143"/>
      <c r="B524" s="144"/>
      <c r="C524" s="144"/>
      <c r="D524" s="148"/>
      <c r="E524" s="144" t="str">
        <f>" 3차주입(정착장):π/4x(0.127)^2x"&amp;FIXED(W524,1)&amp;"M*3.0"</f>
        <v xml:space="preserve"> 3차주입(정착장):π/4x(0.127)^2x5.0M*3.0</v>
      </c>
      <c r="F524" s="144"/>
      <c r="G524" s="144"/>
      <c r="H524" s="144"/>
      <c r="I524" s="144"/>
      <c r="J524" s="144"/>
      <c r="K524" s="144"/>
      <c r="L524" s="144"/>
      <c r="M524" s="144"/>
      <c r="N524" s="144"/>
      <c r="O524" s="144"/>
      <c r="P524" s="144"/>
      <c r="Q524" s="146" t="s">
        <v>19</v>
      </c>
      <c r="R524" s="168">
        <f>ROUND(PI()/4*(0.127)^2*W524*3,3)</f>
        <v>0.19</v>
      </c>
      <c r="S524" s="169"/>
      <c r="T524" s="170"/>
      <c r="U524" s="147" t="s">
        <v>34</v>
      </c>
      <c r="W524" s="158">
        <f>LOOKUP(V522,$D$2:$D$64,$AB$2:$AB$64)</f>
        <v>5</v>
      </c>
      <c r="X524" s="158"/>
      <c r="Y524" s="33">
        <f>LOOKUP(V522,$D$2:$D$64,$E$2:$E$64)</f>
        <v>0</v>
      </c>
      <c r="Z524" s="71">
        <f>SUM(R522:T524)*Y524</f>
        <v>0</v>
      </c>
    </row>
    <row r="525" spans="1:26" s="6" customFormat="1" ht="20.100000000000001" hidden="1" customHeight="1">
      <c r="A525" s="143"/>
      <c r="B525" s="144"/>
      <c r="C525" s="144"/>
      <c r="D525" s="148"/>
      <c r="E525" s="144" t="str">
        <f>" 시멘트량:("&amp;FIXED(R522,3)&amp;"+"&amp;FIXED(R523,3)&amp;"+"&amp;FIXED(R524,3)&amp;")x1303 kg/m3"</f>
        <v xml:space="preserve"> 시멘트량:(0.127+0.127+0.190)x1303 kg/m3</v>
      </c>
      <c r="F525" s="144"/>
      <c r="G525" s="144"/>
      <c r="H525" s="144"/>
      <c r="I525" s="144"/>
      <c r="J525" s="144"/>
      <c r="K525" s="144"/>
      <c r="L525" s="144"/>
      <c r="M525" s="144"/>
      <c r="N525" s="144"/>
      <c r="O525" s="144"/>
      <c r="P525" s="144"/>
      <c r="Q525" s="146" t="s">
        <v>19</v>
      </c>
      <c r="R525" s="172">
        <f>ROUND(SUM(R522:T524)*1303,3)</f>
        <v>578.53200000000004</v>
      </c>
      <c r="S525" s="173"/>
      <c r="T525" s="174"/>
      <c r="U525" s="147" t="s">
        <v>35</v>
      </c>
      <c r="W525" s="166">
        <f>ROUND(R525/40*Y524,0)</f>
        <v>0</v>
      </c>
      <c r="X525" s="166"/>
    </row>
    <row r="526" spans="1:26" s="6" customFormat="1" ht="20.100000000000001" hidden="1" customHeight="1">
      <c r="A526" s="143"/>
      <c r="B526" s="144"/>
      <c r="C526" s="144"/>
      <c r="D526" s="148"/>
      <c r="E526" s="144" t="str">
        <f>" 감수제(0.2%):("&amp;FIXED(R522,3)&amp;"+"&amp;FIXED(R523,3)&amp;"+"&amp;FIXED(R524,3)&amp;")x2.606 kg/m3"</f>
        <v xml:space="preserve"> 감수제(0.2%):(0.127+0.127+0.190)x2.606 kg/m3</v>
      </c>
      <c r="F526" s="144"/>
      <c r="G526" s="144"/>
      <c r="H526" s="144"/>
      <c r="I526" s="144"/>
      <c r="J526" s="144"/>
      <c r="K526" s="144"/>
      <c r="L526" s="144"/>
      <c r="M526" s="144"/>
      <c r="N526" s="144"/>
      <c r="O526" s="144"/>
      <c r="P526" s="144"/>
      <c r="Q526" s="146" t="s">
        <v>19</v>
      </c>
      <c r="R526" s="172">
        <f>ROUND(SUM(R522:T524)*2.606,3)</f>
        <v>1.157</v>
      </c>
      <c r="S526" s="173"/>
      <c r="T526" s="174"/>
      <c r="U526" s="147" t="s">
        <v>35</v>
      </c>
    </row>
    <row r="527" spans="1:26" s="6" customFormat="1" ht="20.100000000000001" hidden="1" customHeight="1">
      <c r="A527" s="143"/>
      <c r="B527" s="144"/>
      <c r="C527" s="144"/>
      <c r="D527" s="148"/>
      <c r="E527" s="144" t="str">
        <f>" 알루미늄분말(0.01%):("&amp;FIXED(R522,3)&amp;"+"&amp;FIXED(R523,3)&amp;"+"&amp;FIXED(R524,3)&amp;")x0.1303 kg/m3"</f>
        <v xml:space="preserve"> 알루미늄분말(0.01%):(0.127+0.127+0.190)x0.1303 kg/m3</v>
      </c>
      <c r="F527" s="144"/>
      <c r="G527" s="144"/>
      <c r="H527" s="144"/>
      <c r="I527" s="144"/>
      <c r="J527" s="144"/>
      <c r="K527" s="144"/>
      <c r="L527" s="144"/>
      <c r="M527" s="144"/>
      <c r="N527" s="144"/>
      <c r="O527" s="144"/>
      <c r="P527" s="144"/>
      <c r="Q527" s="146" t="s">
        <v>19</v>
      </c>
      <c r="R527" s="172">
        <f>ROUND(SUM(R522:T524)*0.1303,3)</f>
        <v>5.8000000000000003E-2</v>
      </c>
      <c r="S527" s="173"/>
      <c r="T527" s="174"/>
      <c r="U527" s="147" t="s">
        <v>35</v>
      </c>
    </row>
    <row r="528" spans="1:26" s="6" customFormat="1" ht="20.100000000000001" hidden="1" customHeight="1">
      <c r="A528" s="143"/>
      <c r="B528" s="144"/>
      <c r="C528" s="144"/>
      <c r="D528" s="148"/>
      <c r="E528" s="144"/>
      <c r="F528" s="144"/>
      <c r="G528" s="144"/>
      <c r="H528" s="144"/>
      <c r="I528" s="144"/>
      <c r="J528" s="144"/>
      <c r="K528" s="144"/>
      <c r="L528" s="144"/>
      <c r="M528" s="144"/>
      <c r="N528" s="144"/>
      <c r="O528" s="144"/>
      <c r="P528" s="144"/>
      <c r="Q528" s="146"/>
      <c r="R528" s="149"/>
      <c r="S528" s="150"/>
      <c r="T528" s="151"/>
      <c r="U528" s="147"/>
    </row>
    <row r="529" spans="1:26" s="6" customFormat="1" ht="20.100000000000001" hidden="1" customHeight="1">
      <c r="A529" s="143"/>
      <c r="B529" s="144"/>
      <c r="C529" s="144"/>
      <c r="D529" s="148"/>
      <c r="E529" s="144" t="str">
        <f>E103</f>
        <v>4+810.72</v>
      </c>
      <c r="F529" s="144"/>
      <c r="G529" s="144"/>
      <c r="H529" s="144"/>
      <c r="I529" s="144"/>
      <c r="J529" s="144"/>
      <c r="K529" s="144"/>
      <c r="L529" s="144"/>
      <c r="M529" s="144"/>
      <c r="N529" s="144"/>
      <c r="O529" s="144"/>
      <c r="P529" s="144"/>
      <c r="Q529" s="144"/>
      <c r="R529" s="149"/>
      <c r="S529" s="150"/>
      <c r="T529" s="151"/>
      <c r="U529" s="147"/>
      <c r="V529" s="30" t="s">
        <v>33</v>
      </c>
    </row>
    <row r="530" spans="1:26" s="6" customFormat="1" ht="20.100000000000001" hidden="1" customHeight="1">
      <c r="A530" s="143"/>
      <c r="B530" s="144"/>
      <c r="C530" s="144"/>
      <c r="D530" s="145" t="s">
        <v>160</v>
      </c>
      <c r="E530" s="144" t="str">
        <f>" 1차주입(평균천공장):π/4x(0.127)^2x"&amp;FIXED(W530,1)&amp;"M"</f>
        <v xml:space="preserve"> 1차주입(평균천공장):π/4x(0.127)^2x16.0M</v>
      </c>
      <c r="F530" s="144"/>
      <c r="G530" s="144"/>
      <c r="H530" s="144"/>
      <c r="I530" s="144"/>
      <c r="J530" s="144"/>
      <c r="K530" s="144"/>
      <c r="L530" s="144"/>
      <c r="M530" s="144"/>
      <c r="N530" s="144"/>
      <c r="O530" s="144"/>
      <c r="P530" s="144"/>
      <c r="Q530" s="146" t="s">
        <v>19</v>
      </c>
      <c r="R530" s="168">
        <f>ROUND(PI()/4*(0.127)^2*W530,3)</f>
        <v>0.20300000000000001</v>
      </c>
      <c r="S530" s="169"/>
      <c r="T530" s="170"/>
      <c r="U530" s="147" t="s">
        <v>34</v>
      </c>
      <c r="V530" s="31">
        <v>28</v>
      </c>
      <c r="W530" s="171">
        <f>LOOKUP(V530,$D$2:$D$64,$V$2:$V$64)</f>
        <v>16</v>
      </c>
      <c r="X530" s="171"/>
      <c r="Y530" s="32"/>
    </row>
    <row r="531" spans="1:26" s="6" customFormat="1" ht="20.100000000000001" hidden="1" customHeight="1">
      <c r="A531" s="143"/>
      <c r="B531" s="144"/>
      <c r="C531" s="144"/>
      <c r="D531" s="148"/>
      <c r="E531" s="144" t="str">
        <f>" 2차주입(자유장):π/4x(0.127)^2x"&amp;FIXED(W531,1)&amp;"M * 2.0"</f>
        <v xml:space="preserve"> 2차주입(자유장):π/4x(0.127)^2x10.0M * 2.0</v>
      </c>
      <c r="F531" s="144"/>
      <c r="G531" s="144"/>
      <c r="H531" s="144"/>
      <c r="I531" s="144"/>
      <c r="J531" s="144"/>
      <c r="K531" s="144"/>
      <c r="L531" s="144"/>
      <c r="M531" s="144"/>
      <c r="N531" s="144"/>
      <c r="O531" s="144"/>
      <c r="P531" s="144"/>
      <c r="Q531" s="146" t="s">
        <v>19</v>
      </c>
      <c r="R531" s="168">
        <f>ROUND(PI()/4*(0.127)^2*W531*2,3)</f>
        <v>0.253</v>
      </c>
      <c r="S531" s="169"/>
      <c r="T531" s="170"/>
      <c r="U531" s="147" t="s">
        <v>34</v>
      </c>
      <c r="W531" s="171">
        <f>LOOKUP(V530,$D$2:$D$64,$Z$2:$Z$64)</f>
        <v>10</v>
      </c>
      <c r="X531" s="171"/>
      <c r="Y531" s="32"/>
      <c r="Z531" s="32" t="s">
        <v>131</v>
      </c>
    </row>
    <row r="532" spans="1:26" s="6" customFormat="1" ht="20.100000000000001" hidden="1" customHeight="1">
      <c r="A532" s="143"/>
      <c r="B532" s="144"/>
      <c r="C532" s="144"/>
      <c r="D532" s="148"/>
      <c r="E532" s="144" t="str">
        <f>" 3차주입(정착장):π/4x(0.127)^2x"&amp;FIXED(W532,1)&amp;"M*3.0"</f>
        <v xml:space="preserve"> 3차주입(정착장):π/4x(0.127)^2x6.0M*3.0</v>
      </c>
      <c r="F532" s="144"/>
      <c r="G532" s="144"/>
      <c r="H532" s="144"/>
      <c r="I532" s="144"/>
      <c r="J532" s="144"/>
      <c r="K532" s="144"/>
      <c r="L532" s="144"/>
      <c r="M532" s="144"/>
      <c r="N532" s="144"/>
      <c r="O532" s="144"/>
      <c r="P532" s="144"/>
      <c r="Q532" s="146" t="s">
        <v>19</v>
      </c>
      <c r="R532" s="168">
        <f>ROUND(PI()/4*(0.127)^2*W532*3,3)</f>
        <v>0.22800000000000001</v>
      </c>
      <c r="S532" s="169"/>
      <c r="T532" s="170"/>
      <c r="U532" s="147" t="s">
        <v>34</v>
      </c>
      <c r="W532" s="158">
        <f>LOOKUP(V530,$D$2:$D$64,$AB$2:$AB$64)</f>
        <v>6</v>
      </c>
      <c r="X532" s="158"/>
      <c r="Y532" s="33">
        <f>LOOKUP(V530,$D$2:$D$64,$E$2:$E$64)</f>
        <v>0</v>
      </c>
      <c r="Z532" s="71">
        <f>SUM(R530:T532)*Y532</f>
        <v>0</v>
      </c>
    </row>
    <row r="533" spans="1:26" s="6" customFormat="1" ht="20.100000000000001" hidden="1" customHeight="1">
      <c r="A533" s="143"/>
      <c r="B533" s="144"/>
      <c r="C533" s="144"/>
      <c r="D533" s="148"/>
      <c r="E533" s="144" t="str">
        <f>" 시멘트량:("&amp;FIXED(R530,3)&amp;"+"&amp;FIXED(R531,3)&amp;"+"&amp;FIXED(R532,3)&amp;")x1303 kg/m3"</f>
        <v xml:space="preserve"> 시멘트량:(0.203+0.253+0.228)x1303 kg/m3</v>
      </c>
      <c r="F533" s="144"/>
      <c r="G533" s="144"/>
      <c r="H533" s="144"/>
      <c r="I533" s="144"/>
      <c r="J533" s="144"/>
      <c r="K533" s="144"/>
      <c r="L533" s="144"/>
      <c r="M533" s="144"/>
      <c r="N533" s="144"/>
      <c r="O533" s="144"/>
      <c r="P533" s="144"/>
      <c r="Q533" s="146" t="s">
        <v>19</v>
      </c>
      <c r="R533" s="172">
        <f>ROUND(SUM(R530:T532)*1303,3)</f>
        <v>891.25199999999995</v>
      </c>
      <c r="S533" s="173"/>
      <c r="T533" s="174"/>
      <c r="U533" s="147" t="s">
        <v>35</v>
      </c>
      <c r="W533" s="166">
        <f>ROUND(R533/40*Y532,0)</f>
        <v>0</v>
      </c>
      <c r="X533" s="166"/>
    </row>
    <row r="534" spans="1:26" s="6" customFormat="1" ht="20.100000000000001" hidden="1" customHeight="1">
      <c r="A534" s="143"/>
      <c r="B534" s="144"/>
      <c r="C534" s="144"/>
      <c r="D534" s="148"/>
      <c r="E534" s="144" t="str">
        <f>" 감수제(0.2%):("&amp;FIXED(R530,3)&amp;"+"&amp;FIXED(R531,3)&amp;"+"&amp;FIXED(R532,3)&amp;")x2.606 kg/m3"</f>
        <v xml:space="preserve"> 감수제(0.2%):(0.203+0.253+0.228)x2.606 kg/m3</v>
      </c>
      <c r="F534" s="144"/>
      <c r="G534" s="144"/>
      <c r="H534" s="144"/>
      <c r="I534" s="144"/>
      <c r="J534" s="144"/>
      <c r="K534" s="144"/>
      <c r="L534" s="144"/>
      <c r="M534" s="144"/>
      <c r="N534" s="144"/>
      <c r="O534" s="144"/>
      <c r="P534" s="144"/>
      <c r="Q534" s="146" t="s">
        <v>19</v>
      </c>
      <c r="R534" s="172">
        <f>ROUND(SUM(R530:T532)*2.606,3)</f>
        <v>1.7829999999999999</v>
      </c>
      <c r="S534" s="173"/>
      <c r="T534" s="174"/>
      <c r="U534" s="147" t="s">
        <v>35</v>
      </c>
    </row>
    <row r="535" spans="1:26" s="6" customFormat="1" ht="20.100000000000001" hidden="1" customHeight="1">
      <c r="A535" s="143"/>
      <c r="B535" s="144"/>
      <c r="C535" s="144"/>
      <c r="D535" s="148"/>
      <c r="E535" s="144" t="str">
        <f>" 알루미늄분말(0.01%):("&amp;FIXED(R530,3)&amp;"+"&amp;FIXED(R531,3)&amp;"+"&amp;FIXED(R532,3)&amp;")x0.1303 kg/m3"</f>
        <v xml:space="preserve"> 알루미늄분말(0.01%):(0.203+0.253+0.228)x0.1303 kg/m3</v>
      </c>
      <c r="F535" s="144"/>
      <c r="G535" s="144"/>
      <c r="H535" s="144"/>
      <c r="I535" s="144"/>
      <c r="J535" s="144"/>
      <c r="K535" s="144"/>
      <c r="L535" s="144"/>
      <c r="M535" s="144"/>
      <c r="N535" s="144"/>
      <c r="O535" s="144"/>
      <c r="P535" s="144"/>
      <c r="Q535" s="146" t="s">
        <v>19</v>
      </c>
      <c r="R535" s="172">
        <f>ROUND(SUM(R530:T532)*0.1303,3)</f>
        <v>8.8999999999999996E-2</v>
      </c>
      <c r="S535" s="173"/>
      <c r="T535" s="174"/>
      <c r="U535" s="147" t="s">
        <v>35</v>
      </c>
    </row>
    <row r="536" spans="1:26" s="6" customFormat="1" ht="20.100000000000001" hidden="1" customHeight="1">
      <c r="A536" s="143"/>
      <c r="B536" s="144"/>
      <c r="C536" s="144"/>
      <c r="D536" s="148"/>
      <c r="E536" s="144"/>
      <c r="F536" s="144"/>
      <c r="G536" s="144"/>
      <c r="H536" s="144"/>
      <c r="I536" s="144"/>
      <c r="J536" s="144"/>
      <c r="K536" s="144"/>
      <c r="L536" s="144"/>
      <c r="M536" s="144"/>
      <c r="N536" s="144"/>
      <c r="O536" s="144"/>
      <c r="P536" s="144"/>
      <c r="Q536" s="144"/>
      <c r="R536" s="149"/>
      <c r="S536" s="150"/>
      <c r="T536" s="151"/>
      <c r="U536" s="147"/>
      <c r="V536" s="30" t="s">
        <v>33</v>
      </c>
    </row>
    <row r="537" spans="1:26" s="6" customFormat="1" ht="20.100000000000001" hidden="1" customHeight="1">
      <c r="A537" s="143"/>
      <c r="B537" s="144"/>
      <c r="C537" s="144"/>
      <c r="D537" s="145" t="s">
        <v>161</v>
      </c>
      <c r="E537" s="144" t="str">
        <f>" 1차주입(평균천공장):π/4x(0.127)^2x"&amp;FIXED(W537,1)&amp;"M"</f>
        <v xml:space="preserve"> 1차주입(평균천공장):π/4x(0.127)^2x13.0M</v>
      </c>
      <c r="F537" s="144"/>
      <c r="G537" s="144"/>
      <c r="H537" s="144"/>
      <c r="I537" s="144"/>
      <c r="J537" s="144"/>
      <c r="K537" s="144"/>
      <c r="L537" s="144"/>
      <c r="M537" s="144"/>
      <c r="N537" s="144"/>
      <c r="O537" s="144"/>
      <c r="P537" s="144"/>
      <c r="Q537" s="146" t="s">
        <v>17</v>
      </c>
      <c r="R537" s="168">
        <f>ROUND(PI()/4*(0.127)^2*W537,3)</f>
        <v>0.16500000000000001</v>
      </c>
      <c r="S537" s="169"/>
      <c r="T537" s="170"/>
      <c r="U537" s="147" t="s">
        <v>34</v>
      </c>
      <c r="V537" s="31">
        <v>29</v>
      </c>
      <c r="W537" s="171">
        <f>LOOKUP(V537,$D$2:$D$64,$V$2:$V$64)</f>
        <v>13</v>
      </c>
      <c r="X537" s="171"/>
      <c r="Y537" s="32"/>
    </row>
    <row r="538" spans="1:26" s="6" customFormat="1" ht="20.100000000000001" hidden="1" customHeight="1">
      <c r="A538" s="143"/>
      <c r="B538" s="144"/>
      <c r="C538" s="144"/>
      <c r="D538" s="148"/>
      <c r="E538" s="144" t="str">
        <f>" 2차주입(자유장):π/4x(0.127)^2x"&amp;FIXED(W538,1)&amp;"M * 2.0"</f>
        <v xml:space="preserve"> 2차주입(자유장):π/4x(0.127)^2x7.0M * 2.0</v>
      </c>
      <c r="F538" s="144"/>
      <c r="G538" s="144"/>
      <c r="H538" s="144"/>
      <c r="I538" s="144"/>
      <c r="J538" s="144"/>
      <c r="K538" s="144"/>
      <c r="L538" s="144"/>
      <c r="M538" s="144"/>
      <c r="N538" s="144"/>
      <c r="O538" s="144"/>
      <c r="P538" s="144"/>
      <c r="Q538" s="146" t="s">
        <v>17</v>
      </c>
      <c r="R538" s="168">
        <f>ROUND(PI()/4*(0.127)^2*W538*2,3)</f>
        <v>0.17699999999999999</v>
      </c>
      <c r="S538" s="169"/>
      <c r="T538" s="170"/>
      <c r="U538" s="147" t="s">
        <v>34</v>
      </c>
      <c r="W538" s="171">
        <f>LOOKUP(V537,$D$2:$D$64,$Z$2:$Z$64)</f>
        <v>7</v>
      </c>
      <c r="X538" s="171"/>
      <c r="Y538" s="32"/>
      <c r="Z538" s="32" t="s">
        <v>131</v>
      </c>
    </row>
    <row r="539" spans="1:26" s="6" customFormat="1" ht="20.100000000000001" hidden="1" customHeight="1">
      <c r="A539" s="143"/>
      <c r="B539" s="144"/>
      <c r="C539" s="144"/>
      <c r="D539" s="148"/>
      <c r="E539" s="144" t="str">
        <f>" 3차주입(정착장):π/4x(0.127)^2x"&amp;FIXED(W539,1)&amp;"M*3.0"</f>
        <v xml:space="preserve"> 3차주입(정착장):π/4x(0.127)^2x6.0M*3.0</v>
      </c>
      <c r="F539" s="144"/>
      <c r="G539" s="144"/>
      <c r="H539" s="144"/>
      <c r="I539" s="144"/>
      <c r="J539" s="144"/>
      <c r="K539" s="144"/>
      <c r="L539" s="144"/>
      <c r="M539" s="144"/>
      <c r="N539" s="144"/>
      <c r="O539" s="144"/>
      <c r="P539" s="144"/>
      <c r="Q539" s="146" t="s">
        <v>17</v>
      </c>
      <c r="R539" s="168">
        <f>ROUND(PI()/4*(0.127)^2*W539*3,3)</f>
        <v>0.22800000000000001</v>
      </c>
      <c r="S539" s="169"/>
      <c r="T539" s="170"/>
      <c r="U539" s="147" t="s">
        <v>34</v>
      </c>
      <c r="W539" s="158">
        <f>LOOKUP(V537,$D$2:$D$64,$AB$2:$AB$64)</f>
        <v>6</v>
      </c>
      <c r="X539" s="158"/>
      <c r="Y539" s="33">
        <f>LOOKUP(V537,$D$2:$D$64,$E$2:$E$64)</f>
        <v>0</v>
      </c>
      <c r="Z539" s="71">
        <f>SUM(R537:T539)*Y539</f>
        <v>0</v>
      </c>
    </row>
    <row r="540" spans="1:26" s="6" customFormat="1" ht="20.100000000000001" hidden="1" customHeight="1">
      <c r="A540" s="143"/>
      <c r="B540" s="144"/>
      <c r="C540" s="144"/>
      <c r="D540" s="148"/>
      <c r="E540" s="144" t="str">
        <f>" 시멘트량:("&amp;FIXED(R537,3)&amp;"+"&amp;FIXED(R538,3)&amp;"+"&amp;FIXED(R539,3)&amp;")x1303 kg/m3"</f>
        <v xml:space="preserve"> 시멘트량:(0.165+0.177+0.228)x1303 kg/m3</v>
      </c>
      <c r="F540" s="144"/>
      <c r="G540" s="144"/>
      <c r="H540" s="144"/>
      <c r="I540" s="144"/>
      <c r="J540" s="144"/>
      <c r="K540" s="144"/>
      <c r="L540" s="144"/>
      <c r="M540" s="144"/>
      <c r="N540" s="144"/>
      <c r="O540" s="144"/>
      <c r="P540" s="144"/>
      <c r="Q540" s="146" t="s">
        <v>17</v>
      </c>
      <c r="R540" s="172">
        <f>ROUND(SUM(R537:T539)*1303,3)</f>
        <v>742.71</v>
      </c>
      <c r="S540" s="173"/>
      <c r="T540" s="174"/>
      <c r="U540" s="147" t="s">
        <v>35</v>
      </c>
      <c r="W540" s="166">
        <f>ROUND(R540/40*Y539,0)</f>
        <v>0</v>
      </c>
      <c r="X540" s="166"/>
    </row>
    <row r="541" spans="1:26" s="6" customFormat="1" ht="20.100000000000001" hidden="1" customHeight="1">
      <c r="A541" s="143"/>
      <c r="B541" s="144"/>
      <c r="C541" s="144"/>
      <c r="D541" s="148"/>
      <c r="E541" s="144" t="str">
        <f>" 감수제(0.2%):("&amp;FIXED(R537,3)&amp;"+"&amp;FIXED(R538,3)&amp;"+"&amp;FIXED(R539,3)&amp;")x2.606 kg/m3"</f>
        <v xml:space="preserve"> 감수제(0.2%):(0.165+0.177+0.228)x2.606 kg/m3</v>
      </c>
      <c r="F541" s="144"/>
      <c r="G541" s="144"/>
      <c r="H541" s="144"/>
      <c r="I541" s="144"/>
      <c r="J541" s="144"/>
      <c r="K541" s="144"/>
      <c r="L541" s="144"/>
      <c r="M541" s="144"/>
      <c r="N541" s="144"/>
      <c r="O541" s="144"/>
      <c r="P541" s="144"/>
      <c r="Q541" s="146" t="s">
        <v>17</v>
      </c>
      <c r="R541" s="172">
        <f>ROUND(SUM(R537:T539)*2.606,3)</f>
        <v>1.4850000000000001</v>
      </c>
      <c r="S541" s="173"/>
      <c r="T541" s="174"/>
      <c r="U541" s="147" t="s">
        <v>35</v>
      </c>
    </row>
    <row r="542" spans="1:26" s="6" customFormat="1" ht="20.100000000000001" hidden="1" customHeight="1">
      <c r="A542" s="143"/>
      <c r="B542" s="144"/>
      <c r="C542" s="144"/>
      <c r="D542" s="148"/>
      <c r="E542" s="144" t="str">
        <f>" 알루미늄분말(0.01%):("&amp;FIXED(R537,3)&amp;"+"&amp;FIXED(R538,3)&amp;"+"&amp;FIXED(R539,3)&amp;")x0.1303 kg/m3"</f>
        <v xml:space="preserve"> 알루미늄분말(0.01%):(0.165+0.177+0.228)x0.1303 kg/m3</v>
      </c>
      <c r="F542" s="144"/>
      <c r="G542" s="144"/>
      <c r="H542" s="144"/>
      <c r="I542" s="144"/>
      <c r="J542" s="144"/>
      <c r="K542" s="144"/>
      <c r="L542" s="144"/>
      <c r="M542" s="144"/>
      <c r="N542" s="144"/>
      <c r="O542" s="144"/>
      <c r="P542" s="144"/>
      <c r="Q542" s="146" t="s">
        <v>17</v>
      </c>
      <c r="R542" s="172">
        <f>ROUND(SUM(R537:T539)*0.1303,3)</f>
        <v>7.3999999999999996E-2</v>
      </c>
      <c r="S542" s="173"/>
      <c r="T542" s="174"/>
      <c r="U542" s="147" t="s">
        <v>35</v>
      </c>
    </row>
    <row r="543" spans="1:26" s="6" customFormat="1" ht="20.100000000000001" hidden="1" customHeight="1">
      <c r="A543" s="143"/>
      <c r="B543" s="144"/>
      <c r="C543" s="144"/>
      <c r="D543" s="148"/>
      <c r="E543" s="144"/>
      <c r="F543" s="144"/>
      <c r="G543" s="144"/>
      <c r="H543" s="144"/>
      <c r="I543" s="144"/>
      <c r="J543" s="144"/>
      <c r="K543" s="144"/>
      <c r="L543" s="144"/>
      <c r="M543" s="144"/>
      <c r="N543" s="144"/>
      <c r="O543" s="144"/>
      <c r="P543" s="144"/>
      <c r="Q543" s="144"/>
      <c r="R543" s="149"/>
      <c r="S543" s="150"/>
      <c r="T543" s="151"/>
      <c r="U543" s="147"/>
      <c r="V543" s="30" t="s">
        <v>33</v>
      </c>
    </row>
    <row r="544" spans="1:26" s="6" customFormat="1" ht="20.100000000000001" hidden="1" customHeight="1">
      <c r="A544" s="143"/>
      <c r="B544" s="144"/>
      <c r="C544" s="144"/>
      <c r="D544" s="145" t="s">
        <v>163</v>
      </c>
      <c r="E544" s="144" t="str">
        <f>" 1차주입(평균천공장):π/4x(0.127)^2x"&amp;FIXED(W544,1)&amp;"M"</f>
        <v xml:space="preserve"> 1차주입(평균천공장):π/4x(0.127)^2x11.0M</v>
      </c>
      <c r="F544" s="144"/>
      <c r="G544" s="144"/>
      <c r="H544" s="144"/>
      <c r="I544" s="144"/>
      <c r="J544" s="144"/>
      <c r="K544" s="144"/>
      <c r="L544" s="144"/>
      <c r="M544" s="144"/>
      <c r="N544" s="144"/>
      <c r="O544" s="144"/>
      <c r="P544" s="144"/>
      <c r="Q544" s="146" t="s">
        <v>17</v>
      </c>
      <c r="R544" s="168">
        <f>ROUND(PI()/4*(0.127)^2*W544,3)</f>
        <v>0.13900000000000001</v>
      </c>
      <c r="S544" s="169"/>
      <c r="T544" s="170"/>
      <c r="U544" s="147" t="s">
        <v>34</v>
      </c>
      <c r="V544" s="31">
        <v>30</v>
      </c>
      <c r="W544" s="171">
        <f>LOOKUP(V544,$D$2:$D$64,$V$2:$V$64)</f>
        <v>11</v>
      </c>
      <c r="X544" s="171"/>
      <c r="Y544" s="32"/>
    </row>
    <row r="545" spans="1:26" s="6" customFormat="1" ht="20.100000000000001" hidden="1" customHeight="1">
      <c r="A545" s="143"/>
      <c r="B545" s="144"/>
      <c r="C545" s="144"/>
      <c r="D545" s="148"/>
      <c r="E545" s="144" t="str">
        <f>" 2차주입(자유장):π/4x(0.127)^2x"&amp;FIXED(W545,1)&amp;"M * 2.0"</f>
        <v xml:space="preserve"> 2차주입(자유장):π/4x(0.127)^2x6.0M * 2.0</v>
      </c>
      <c r="F545" s="144"/>
      <c r="G545" s="144"/>
      <c r="H545" s="144"/>
      <c r="I545" s="144"/>
      <c r="J545" s="144"/>
      <c r="K545" s="144"/>
      <c r="L545" s="144"/>
      <c r="M545" s="144"/>
      <c r="N545" s="144"/>
      <c r="O545" s="144"/>
      <c r="P545" s="144"/>
      <c r="Q545" s="146" t="s">
        <v>17</v>
      </c>
      <c r="R545" s="168">
        <f>ROUND(PI()/4*(0.127)^2*W545*2,3)</f>
        <v>0.152</v>
      </c>
      <c r="S545" s="169"/>
      <c r="T545" s="170"/>
      <c r="U545" s="147" t="s">
        <v>34</v>
      </c>
      <c r="W545" s="171">
        <f>LOOKUP(V544,$D$2:$D$64,$Z$2:$Z$64)</f>
        <v>6</v>
      </c>
      <c r="X545" s="171"/>
      <c r="Y545" s="32"/>
      <c r="Z545" s="32" t="s">
        <v>131</v>
      </c>
    </row>
    <row r="546" spans="1:26" s="6" customFormat="1" ht="20.100000000000001" hidden="1" customHeight="1">
      <c r="A546" s="143"/>
      <c r="B546" s="144"/>
      <c r="C546" s="144"/>
      <c r="D546" s="148"/>
      <c r="E546" s="144" t="str">
        <f>" 3차주입(정착장):π/4x(0.127)^2x"&amp;FIXED(W546,1)&amp;"M*3.0"</f>
        <v xml:space="preserve"> 3차주입(정착장):π/4x(0.127)^2x5.0M*3.0</v>
      </c>
      <c r="F546" s="144"/>
      <c r="G546" s="144"/>
      <c r="H546" s="144"/>
      <c r="I546" s="144"/>
      <c r="J546" s="144"/>
      <c r="K546" s="144"/>
      <c r="L546" s="144"/>
      <c r="M546" s="144"/>
      <c r="N546" s="144"/>
      <c r="O546" s="144"/>
      <c r="P546" s="144"/>
      <c r="Q546" s="146" t="s">
        <v>17</v>
      </c>
      <c r="R546" s="168">
        <f>ROUND(PI()/4*(0.127)^2*W546*3,3)</f>
        <v>0.19</v>
      </c>
      <c r="S546" s="169"/>
      <c r="T546" s="170"/>
      <c r="U546" s="147" t="s">
        <v>34</v>
      </c>
      <c r="W546" s="158">
        <f>LOOKUP(V544,$D$2:$D$64,$AB$2:$AB$64)</f>
        <v>5</v>
      </c>
      <c r="X546" s="158"/>
      <c r="Y546" s="33">
        <f>LOOKUP(V544,$D$2:$D$64,$E$2:$E$64)</f>
        <v>0</v>
      </c>
      <c r="Z546" s="71">
        <f>SUM(R544:T546)*Y546</f>
        <v>0</v>
      </c>
    </row>
    <row r="547" spans="1:26" s="6" customFormat="1" ht="20.100000000000001" hidden="1" customHeight="1">
      <c r="A547" s="143"/>
      <c r="B547" s="144"/>
      <c r="C547" s="144"/>
      <c r="D547" s="148"/>
      <c r="E547" s="144" t="str">
        <f>" 시멘트량:("&amp;FIXED(R544,3)&amp;"+"&amp;FIXED(R545,3)&amp;"+"&amp;FIXED(R546,3)&amp;")x1303 kg/m3"</f>
        <v xml:space="preserve"> 시멘트량:(0.139+0.152+0.190)x1303 kg/m3</v>
      </c>
      <c r="F547" s="144"/>
      <c r="G547" s="144"/>
      <c r="H547" s="144"/>
      <c r="I547" s="144"/>
      <c r="J547" s="144"/>
      <c r="K547" s="144"/>
      <c r="L547" s="144"/>
      <c r="M547" s="144"/>
      <c r="N547" s="144"/>
      <c r="O547" s="144"/>
      <c r="P547" s="144"/>
      <c r="Q547" s="146" t="s">
        <v>17</v>
      </c>
      <c r="R547" s="172">
        <f>ROUND(SUM(R544:T546)*1303,3)</f>
        <v>626.74300000000005</v>
      </c>
      <c r="S547" s="173"/>
      <c r="T547" s="174"/>
      <c r="U547" s="147" t="s">
        <v>35</v>
      </c>
      <c r="W547" s="166">
        <f>ROUND(R547/40*Y546,0)</f>
        <v>0</v>
      </c>
      <c r="X547" s="166"/>
    </row>
    <row r="548" spans="1:26" s="6" customFormat="1" ht="20.100000000000001" hidden="1" customHeight="1">
      <c r="A548" s="143"/>
      <c r="B548" s="144"/>
      <c r="C548" s="144"/>
      <c r="D548" s="148"/>
      <c r="E548" s="144" t="str">
        <f>" 감수제(0.2%):("&amp;FIXED(R544,3)&amp;"+"&amp;FIXED(R545,3)&amp;"+"&amp;FIXED(R546,3)&amp;")x2.606 kg/m3"</f>
        <v xml:space="preserve"> 감수제(0.2%):(0.139+0.152+0.190)x2.606 kg/m3</v>
      </c>
      <c r="F548" s="144"/>
      <c r="G548" s="144"/>
      <c r="H548" s="144"/>
      <c r="I548" s="144"/>
      <c r="J548" s="144"/>
      <c r="K548" s="144"/>
      <c r="L548" s="144"/>
      <c r="M548" s="144"/>
      <c r="N548" s="144"/>
      <c r="O548" s="144"/>
      <c r="P548" s="144"/>
      <c r="Q548" s="146" t="s">
        <v>17</v>
      </c>
      <c r="R548" s="172">
        <f>ROUND(SUM(R544:T546)*2.606,3)</f>
        <v>1.2529999999999999</v>
      </c>
      <c r="S548" s="173"/>
      <c r="T548" s="174"/>
      <c r="U548" s="147" t="s">
        <v>35</v>
      </c>
    </row>
    <row r="549" spans="1:26" s="6" customFormat="1" ht="20.100000000000001" hidden="1" customHeight="1">
      <c r="A549" s="143"/>
      <c r="B549" s="144"/>
      <c r="C549" s="144"/>
      <c r="D549" s="148"/>
      <c r="E549" s="144" t="str">
        <f>" 알루미늄분말(0.01%):("&amp;FIXED(R544,3)&amp;"+"&amp;FIXED(R545,3)&amp;"+"&amp;FIXED(R546,3)&amp;")x0.1303 kg/m3"</f>
        <v xml:space="preserve"> 알루미늄분말(0.01%):(0.139+0.152+0.190)x0.1303 kg/m3</v>
      </c>
      <c r="F549" s="144"/>
      <c r="G549" s="144"/>
      <c r="H549" s="144"/>
      <c r="I549" s="144"/>
      <c r="J549" s="144"/>
      <c r="K549" s="144"/>
      <c r="L549" s="144"/>
      <c r="M549" s="144"/>
      <c r="N549" s="144"/>
      <c r="O549" s="144"/>
      <c r="P549" s="144"/>
      <c r="Q549" s="146" t="s">
        <v>17</v>
      </c>
      <c r="R549" s="172">
        <f>ROUND(SUM(R544:T546)*0.1303,3)</f>
        <v>6.3E-2</v>
      </c>
      <c r="S549" s="173"/>
      <c r="T549" s="174"/>
      <c r="U549" s="147" t="s">
        <v>35</v>
      </c>
    </row>
    <row r="550" spans="1:26" s="6" customFormat="1" ht="20.100000000000001" hidden="1" customHeight="1">
      <c r="A550" s="143"/>
      <c r="B550" s="144"/>
      <c r="C550" s="144"/>
      <c r="D550" s="153"/>
      <c r="E550" s="144"/>
      <c r="F550" s="144"/>
      <c r="G550" s="144"/>
      <c r="H550" s="144"/>
      <c r="I550" s="144"/>
      <c r="J550" s="144"/>
      <c r="K550" s="144"/>
      <c r="L550" s="144"/>
      <c r="M550" s="144"/>
      <c r="N550" s="144"/>
      <c r="O550" s="144"/>
      <c r="P550" s="144"/>
      <c r="Q550" s="144"/>
      <c r="R550" s="143"/>
      <c r="S550" s="144"/>
      <c r="T550" s="152"/>
      <c r="U550" s="147"/>
      <c r="V550" s="30" t="s">
        <v>33</v>
      </c>
      <c r="W550" s="29"/>
      <c r="X550" s="29"/>
      <c r="Y550" s="29"/>
      <c r="Z550" s="29"/>
    </row>
    <row r="551" spans="1:26" s="6" customFormat="1" ht="20.100000000000001" hidden="1" customHeight="1">
      <c r="A551" s="143"/>
      <c r="B551" s="144"/>
      <c r="C551" s="144"/>
      <c r="D551" s="145" t="s">
        <v>168</v>
      </c>
      <c r="E551" s="144" t="str">
        <f>" 1차주입(평균천공장):π/4x(0.127)^2x"&amp;FIXED(W551,1)&amp;"M"</f>
        <v xml:space="preserve"> 1차주입(평균천공장):π/4x(0.127)^2x10.0M</v>
      </c>
      <c r="F551" s="144"/>
      <c r="G551" s="144"/>
      <c r="H551" s="144"/>
      <c r="I551" s="144"/>
      <c r="J551" s="144"/>
      <c r="K551" s="144"/>
      <c r="L551" s="144"/>
      <c r="M551" s="144"/>
      <c r="N551" s="144"/>
      <c r="O551" s="144"/>
      <c r="P551" s="144"/>
      <c r="Q551" s="146" t="s">
        <v>19</v>
      </c>
      <c r="R551" s="168">
        <f>ROUND(PI()/4*(0.127)^2*W551,3)</f>
        <v>0.127</v>
      </c>
      <c r="S551" s="169"/>
      <c r="T551" s="170"/>
      <c r="U551" s="147" t="s">
        <v>34</v>
      </c>
      <c r="V551" s="31">
        <v>31</v>
      </c>
      <c r="W551" s="171">
        <f>LOOKUP(V551,$D$2:$D$64,$V$2:$V$64)</f>
        <v>10</v>
      </c>
      <c r="X551" s="171"/>
      <c r="Y551" s="32"/>
      <c r="Z551" s="32"/>
    </row>
    <row r="552" spans="1:26" s="6" customFormat="1" ht="20.100000000000001" hidden="1" customHeight="1">
      <c r="A552" s="143"/>
      <c r="B552" s="144"/>
      <c r="C552" s="144"/>
      <c r="D552" s="148"/>
      <c r="E552" s="144" t="str">
        <f>" 2차주입(자유장):π/4x(0.127)^2x"&amp;FIXED(W552,1)&amp;"M * 2.0"</f>
        <v xml:space="preserve"> 2차주입(자유장):π/4x(0.127)^2x5.0M * 2.0</v>
      </c>
      <c r="F552" s="144"/>
      <c r="G552" s="144"/>
      <c r="H552" s="144"/>
      <c r="I552" s="144"/>
      <c r="J552" s="144"/>
      <c r="K552" s="144"/>
      <c r="L552" s="144"/>
      <c r="M552" s="144"/>
      <c r="N552" s="144"/>
      <c r="O552" s="144"/>
      <c r="P552" s="144"/>
      <c r="Q552" s="146" t="s">
        <v>19</v>
      </c>
      <c r="R552" s="168">
        <f>ROUND(PI()/4*(0.127)^2*W552*2,3)</f>
        <v>0.127</v>
      </c>
      <c r="S552" s="169"/>
      <c r="T552" s="170"/>
      <c r="U552" s="147" t="s">
        <v>34</v>
      </c>
      <c r="W552" s="171">
        <f>LOOKUP(V551,$D$2:$D$64,$Z$2:$Z$64)</f>
        <v>5</v>
      </c>
      <c r="X552" s="171"/>
      <c r="Y552" s="32"/>
      <c r="Z552" s="32" t="s">
        <v>131</v>
      </c>
    </row>
    <row r="553" spans="1:26" s="6" customFormat="1" ht="20.100000000000001" hidden="1" customHeight="1">
      <c r="A553" s="143"/>
      <c r="B553" s="144"/>
      <c r="C553" s="144"/>
      <c r="D553" s="148"/>
      <c r="E553" s="144" t="str">
        <f>" 3차주입(정착장):π/4x(0.127)^2x"&amp;FIXED(W553,1)&amp;"M*3.0"</f>
        <v xml:space="preserve"> 3차주입(정착장):π/4x(0.127)^2x5.0M*3.0</v>
      </c>
      <c r="F553" s="144"/>
      <c r="G553" s="144"/>
      <c r="H553" s="144"/>
      <c r="I553" s="144"/>
      <c r="J553" s="144"/>
      <c r="K553" s="144"/>
      <c r="L553" s="144"/>
      <c r="M553" s="144"/>
      <c r="N553" s="144"/>
      <c r="O553" s="144"/>
      <c r="P553" s="144"/>
      <c r="Q553" s="146" t="s">
        <v>19</v>
      </c>
      <c r="R553" s="168">
        <f>ROUND(PI()/4*(0.127)^2*W553*3,3)</f>
        <v>0.19</v>
      </c>
      <c r="S553" s="169"/>
      <c r="T553" s="170"/>
      <c r="U553" s="147" t="s">
        <v>34</v>
      </c>
      <c r="W553" s="158">
        <f>LOOKUP(V551,$D$2:$D$64,$AB$2:$AB$64)</f>
        <v>5</v>
      </c>
      <c r="X553" s="158"/>
      <c r="Y553" s="33">
        <f>LOOKUP(V551,$D$2:$D$64,$E$2:$E$64)</f>
        <v>0</v>
      </c>
      <c r="Z553" s="71">
        <f>SUM(R551:T553)*Y553</f>
        <v>0</v>
      </c>
    </row>
    <row r="554" spans="1:26" s="6" customFormat="1" ht="20.100000000000001" hidden="1" customHeight="1">
      <c r="A554" s="143"/>
      <c r="B554" s="144"/>
      <c r="C554" s="144"/>
      <c r="D554" s="148"/>
      <c r="E554" s="144" t="str">
        <f>" 시멘트량:("&amp;FIXED(R551,3)&amp;"+"&amp;FIXED(R552,3)&amp;"+"&amp;FIXED(R553,3)&amp;")x1303 kg/m3"</f>
        <v xml:space="preserve"> 시멘트량:(0.127+0.127+0.190)x1303 kg/m3</v>
      </c>
      <c r="F554" s="144"/>
      <c r="G554" s="144"/>
      <c r="H554" s="144"/>
      <c r="I554" s="144"/>
      <c r="J554" s="144"/>
      <c r="K554" s="144"/>
      <c r="L554" s="144"/>
      <c r="M554" s="144"/>
      <c r="N554" s="144"/>
      <c r="O554" s="144"/>
      <c r="P554" s="144"/>
      <c r="Q554" s="146" t="s">
        <v>19</v>
      </c>
      <c r="R554" s="172">
        <f>ROUND(SUM(R551:T553)*1303,3)</f>
        <v>578.53200000000004</v>
      </c>
      <c r="S554" s="173"/>
      <c r="T554" s="174"/>
      <c r="U554" s="147" t="s">
        <v>35</v>
      </c>
      <c r="W554" s="166">
        <f>ROUND(R554/40*Y553,0)</f>
        <v>0</v>
      </c>
      <c r="X554" s="166"/>
    </row>
    <row r="555" spans="1:26" s="6" customFormat="1" ht="20.100000000000001" hidden="1" customHeight="1">
      <c r="A555" s="143"/>
      <c r="B555" s="144"/>
      <c r="C555" s="144"/>
      <c r="D555" s="148"/>
      <c r="E555" s="144" t="str">
        <f>" 감수제(0.2%):("&amp;FIXED(R551,3)&amp;"+"&amp;FIXED(R552,3)&amp;"+"&amp;FIXED(R553,3)&amp;")x2.606 kg/m3"</f>
        <v xml:space="preserve"> 감수제(0.2%):(0.127+0.127+0.190)x2.606 kg/m3</v>
      </c>
      <c r="F555" s="144"/>
      <c r="G555" s="144"/>
      <c r="H555" s="144"/>
      <c r="I555" s="144"/>
      <c r="J555" s="144"/>
      <c r="K555" s="144"/>
      <c r="L555" s="144"/>
      <c r="M555" s="144"/>
      <c r="N555" s="144"/>
      <c r="O555" s="144"/>
      <c r="P555" s="144"/>
      <c r="Q555" s="146" t="s">
        <v>19</v>
      </c>
      <c r="R555" s="172">
        <f>ROUND(SUM(R551:T553)*2.606,3)</f>
        <v>1.157</v>
      </c>
      <c r="S555" s="173"/>
      <c r="T555" s="174"/>
      <c r="U555" s="147" t="s">
        <v>35</v>
      </c>
    </row>
    <row r="556" spans="1:26" s="6" customFormat="1" ht="20.100000000000001" hidden="1" customHeight="1">
      <c r="A556" s="143"/>
      <c r="B556" s="144"/>
      <c r="C556" s="144"/>
      <c r="D556" s="148"/>
      <c r="E556" s="144" t="str">
        <f>" 알루미늄분말(0.01%):("&amp;FIXED(R551,3)&amp;"+"&amp;FIXED(R552,3)&amp;"+"&amp;FIXED(R553,3)&amp;")x0.1303 kg/m3"</f>
        <v xml:space="preserve"> 알루미늄분말(0.01%):(0.127+0.127+0.190)x0.1303 kg/m3</v>
      </c>
      <c r="F556" s="144"/>
      <c r="G556" s="144"/>
      <c r="H556" s="144"/>
      <c r="I556" s="144"/>
      <c r="J556" s="144"/>
      <c r="K556" s="144"/>
      <c r="L556" s="144"/>
      <c r="M556" s="144"/>
      <c r="N556" s="144"/>
      <c r="O556" s="144"/>
      <c r="P556" s="144"/>
      <c r="Q556" s="146" t="s">
        <v>19</v>
      </c>
      <c r="R556" s="172">
        <f>ROUND(SUM(R551:T553)*0.1303,3)</f>
        <v>5.8000000000000003E-2</v>
      </c>
      <c r="S556" s="173"/>
      <c r="T556" s="174"/>
      <c r="U556" s="147" t="s">
        <v>35</v>
      </c>
    </row>
    <row r="557" spans="1:26" s="6" customFormat="1" ht="20.100000000000001" hidden="1" customHeight="1">
      <c r="A557" s="143"/>
      <c r="B557" s="144"/>
      <c r="C557" s="144"/>
      <c r="D557" s="148"/>
      <c r="E557" s="144"/>
      <c r="F557" s="144"/>
      <c r="G557" s="144"/>
      <c r="H557" s="144"/>
      <c r="I557" s="144"/>
      <c r="J557" s="144"/>
      <c r="K557" s="144"/>
      <c r="L557" s="144"/>
      <c r="M557" s="144"/>
      <c r="N557" s="144"/>
      <c r="O557" s="144"/>
      <c r="P557" s="144"/>
      <c r="Q557" s="144"/>
      <c r="R557" s="143"/>
      <c r="S557" s="144"/>
      <c r="T557" s="152"/>
      <c r="U557" s="147"/>
      <c r="V557" s="30" t="s">
        <v>33</v>
      </c>
    </row>
    <row r="558" spans="1:26" s="6" customFormat="1" ht="20.100000000000001" hidden="1" customHeight="1">
      <c r="A558" s="143"/>
      <c r="B558" s="144"/>
      <c r="C558" s="144"/>
      <c r="D558" s="145" t="s">
        <v>165</v>
      </c>
      <c r="E558" s="144" t="str">
        <f>" 1차주입(평균천공장):π/4x(0.127)^2x"&amp;FIXED(W558,1)&amp;"M"</f>
        <v xml:space="preserve"> 1차주입(평균천공장):π/4x(0.127)^2x10.0M</v>
      </c>
      <c r="F558" s="144"/>
      <c r="G558" s="144"/>
      <c r="H558" s="144"/>
      <c r="I558" s="144"/>
      <c r="J558" s="144"/>
      <c r="K558" s="144"/>
      <c r="L558" s="144"/>
      <c r="M558" s="144"/>
      <c r="N558" s="144"/>
      <c r="O558" s="144"/>
      <c r="P558" s="144"/>
      <c r="Q558" s="146" t="s">
        <v>19</v>
      </c>
      <c r="R558" s="168">
        <f>ROUND(PI()/4*(0.127)^2*W558,3)</f>
        <v>0.127</v>
      </c>
      <c r="S558" s="169"/>
      <c r="T558" s="170"/>
      <c r="U558" s="147" t="s">
        <v>34</v>
      </c>
      <c r="V558" s="31">
        <v>32</v>
      </c>
      <c r="W558" s="171">
        <f>LOOKUP(V558,$D$2:$D$64,$V$2:$V$64)</f>
        <v>10</v>
      </c>
      <c r="X558" s="171"/>
      <c r="Y558" s="32"/>
    </row>
    <row r="559" spans="1:26" s="6" customFormat="1" ht="20.100000000000001" hidden="1" customHeight="1">
      <c r="A559" s="143"/>
      <c r="B559" s="144"/>
      <c r="C559" s="144"/>
      <c r="D559" s="148"/>
      <c r="E559" s="144" t="str">
        <f>" 2차주입(자유장):π/4x(0.127)^2x"&amp;FIXED(W559,1)&amp;"M * 2.0"</f>
        <v xml:space="preserve"> 2차주입(자유장):π/4x(0.127)^2x5.0M * 2.0</v>
      </c>
      <c r="F559" s="144"/>
      <c r="G559" s="144"/>
      <c r="H559" s="144"/>
      <c r="I559" s="144"/>
      <c r="J559" s="144"/>
      <c r="K559" s="144"/>
      <c r="L559" s="144"/>
      <c r="M559" s="144"/>
      <c r="N559" s="144"/>
      <c r="O559" s="144"/>
      <c r="P559" s="144"/>
      <c r="Q559" s="146" t="s">
        <v>19</v>
      </c>
      <c r="R559" s="168">
        <f>ROUND(PI()/4*(0.127)^2*W559*2,3)</f>
        <v>0.127</v>
      </c>
      <c r="S559" s="169"/>
      <c r="T559" s="170"/>
      <c r="U559" s="147" t="s">
        <v>34</v>
      </c>
      <c r="W559" s="171">
        <f>LOOKUP(V558,$D$2:$D$64,$Z$2:$Z$64)</f>
        <v>5</v>
      </c>
      <c r="X559" s="171"/>
      <c r="Y559" s="32"/>
      <c r="Z559" s="32" t="s">
        <v>131</v>
      </c>
    </row>
    <row r="560" spans="1:26" s="6" customFormat="1" ht="20.100000000000001" hidden="1" customHeight="1">
      <c r="A560" s="143"/>
      <c r="B560" s="144"/>
      <c r="C560" s="144"/>
      <c r="D560" s="148"/>
      <c r="E560" s="144" t="str">
        <f>" 3차주입(정착장):π/4x(0.127)^2x"&amp;FIXED(W560,1)&amp;"M*3.0"</f>
        <v xml:space="preserve"> 3차주입(정착장):π/4x(0.127)^2x5.0M*3.0</v>
      </c>
      <c r="F560" s="144"/>
      <c r="G560" s="144"/>
      <c r="H560" s="144"/>
      <c r="I560" s="144"/>
      <c r="J560" s="144"/>
      <c r="K560" s="144"/>
      <c r="L560" s="144"/>
      <c r="M560" s="144"/>
      <c r="N560" s="144"/>
      <c r="O560" s="144"/>
      <c r="P560" s="144"/>
      <c r="Q560" s="146" t="s">
        <v>19</v>
      </c>
      <c r="R560" s="168">
        <f>ROUND(PI()/4*(0.127)^2*W560*3,3)</f>
        <v>0.19</v>
      </c>
      <c r="S560" s="169"/>
      <c r="T560" s="170"/>
      <c r="U560" s="147" t="s">
        <v>34</v>
      </c>
      <c r="W560" s="158">
        <f>LOOKUP(V558,$D$2:$D$64,$AB$2:$AB$64)</f>
        <v>5</v>
      </c>
      <c r="X560" s="158"/>
      <c r="Y560" s="33">
        <f>LOOKUP(V558,$D$2:$D$64,$E$2:$E$64)</f>
        <v>0</v>
      </c>
      <c r="Z560" s="71">
        <f>SUM(R558:T560)*Y560</f>
        <v>0</v>
      </c>
    </row>
    <row r="561" spans="1:26" s="6" customFormat="1" ht="20.100000000000001" hidden="1" customHeight="1">
      <c r="A561" s="143"/>
      <c r="B561" s="144"/>
      <c r="C561" s="144"/>
      <c r="D561" s="148"/>
      <c r="E561" s="144" t="str">
        <f>" 시멘트량:("&amp;FIXED(R558,3)&amp;"+"&amp;FIXED(R559,3)&amp;"+"&amp;FIXED(R560,3)&amp;")x1303 kg/m3"</f>
        <v xml:space="preserve"> 시멘트량:(0.127+0.127+0.190)x1303 kg/m3</v>
      </c>
      <c r="F561" s="144"/>
      <c r="G561" s="144"/>
      <c r="H561" s="144"/>
      <c r="I561" s="144"/>
      <c r="J561" s="144"/>
      <c r="K561" s="144"/>
      <c r="L561" s="144"/>
      <c r="M561" s="144"/>
      <c r="N561" s="144"/>
      <c r="O561" s="144"/>
      <c r="P561" s="144"/>
      <c r="Q561" s="146" t="s">
        <v>19</v>
      </c>
      <c r="R561" s="172">
        <f>ROUND(SUM(R558:T560)*1303,3)</f>
        <v>578.53200000000004</v>
      </c>
      <c r="S561" s="173"/>
      <c r="T561" s="174"/>
      <c r="U561" s="147" t="s">
        <v>35</v>
      </c>
      <c r="W561" s="166">
        <f>ROUND(R561/40*Y560,0)</f>
        <v>0</v>
      </c>
      <c r="X561" s="166"/>
    </row>
    <row r="562" spans="1:26" s="6" customFormat="1" ht="20.100000000000001" hidden="1" customHeight="1">
      <c r="A562" s="143"/>
      <c r="B562" s="144"/>
      <c r="C562" s="144"/>
      <c r="D562" s="148"/>
      <c r="E562" s="144" t="str">
        <f>" 감수제(0.2%):("&amp;FIXED(R558,3)&amp;"+"&amp;FIXED(R559,3)&amp;"+"&amp;FIXED(R560,3)&amp;")x2.606 kg/m3"</f>
        <v xml:space="preserve"> 감수제(0.2%):(0.127+0.127+0.190)x2.606 kg/m3</v>
      </c>
      <c r="F562" s="144"/>
      <c r="G562" s="144"/>
      <c r="H562" s="144"/>
      <c r="I562" s="144"/>
      <c r="J562" s="144"/>
      <c r="K562" s="144"/>
      <c r="L562" s="144"/>
      <c r="M562" s="144"/>
      <c r="N562" s="144"/>
      <c r="O562" s="144"/>
      <c r="P562" s="144"/>
      <c r="Q562" s="146" t="s">
        <v>19</v>
      </c>
      <c r="R562" s="172">
        <f>ROUND(SUM(R558:T560)*2.606,3)</f>
        <v>1.157</v>
      </c>
      <c r="S562" s="173"/>
      <c r="T562" s="174"/>
      <c r="U562" s="147" t="s">
        <v>35</v>
      </c>
    </row>
    <row r="563" spans="1:26" s="6" customFormat="1" ht="20.100000000000001" hidden="1" customHeight="1">
      <c r="A563" s="143"/>
      <c r="B563" s="144"/>
      <c r="C563" s="144"/>
      <c r="D563" s="148"/>
      <c r="E563" s="144" t="str">
        <f>" 알루미늄분말(0.01%):("&amp;FIXED(R558,3)&amp;"+"&amp;FIXED(R559,3)&amp;"+"&amp;FIXED(R560,3)&amp;")x0.1303 kg/m3"</f>
        <v xml:space="preserve"> 알루미늄분말(0.01%):(0.127+0.127+0.190)x0.1303 kg/m3</v>
      </c>
      <c r="F563" s="144"/>
      <c r="G563" s="144"/>
      <c r="H563" s="144"/>
      <c r="I563" s="144"/>
      <c r="J563" s="144"/>
      <c r="K563" s="144"/>
      <c r="L563" s="144"/>
      <c r="M563" s="144"/>
      <c r="N563" s="144"/>
      <c r="O563" s="144"/>
      <c r="P563" s="144"/>
      <c r="Q563" s="146" t="s">
        <v>19</v>
      </c>
      <c r="R563" s="172">
        <f>ROUND(SUM(R558:T560)*0.1303,3)</f>
        <v>5.8000000000000003E-2</v>
      </c>
      <c r="S563" s="173"/>
      <c r="T563" s="174"/>
      <c r="U563" s="147" t="s">
        <v>35</v>
      </c>
    </row>
    <row r="564" spans="1:26" s="6" customFormat="1" ht="20.100000000000001" hidden="1" customHeight="1">
      <c r="A564" s="143"/>
      <c r="B564" s="144"/>
      <c r="C564" s="144"/>
      <c r="D564" s="148"/>
      <c r="E564" s="144"/>
      <c r="F564" s="144"/>
      <c r="G564" s="144"/>
      <c r="H564" s="144"/>
      <c r="I564" s="144"/>
      <c r="J564" s="144"/>
      <c r="K564" s="144"/>
      <c r="L564" s="144"/>
      <c r="M564" s="144"/>
      <c r="N564" s="144"/>
      <c r="O564" s="144"/>
      <c r="P564" s="144"/>
      <c r="Q564" s="146"/>
      <c r="R564" s="149"/>
      <c r="S564" s="150"/>
      <c r="T564" s="151"/>
      <c r="U564" s="147"/>
    </row>
    <row r="565" spans="1:26" s="6" customFormat="1" ht="20.100000000000001" hidden="1" customHeight="1">
      <c r="A565" s="143"/>
      <c r="B565" s="144"/>
      <c r="C565" s="144"/>
      <c r="D565" s="148"/>
      <c r="E565" s="144" t="str">
        <f>E109</f>
        <v>4+831.75</v>
      </c>
      <c r="F565" s="144"/>
      <c r="G565" s="144"/>
      <c r="H565" s="144"/>
      <c r="I565" s="144"/>
      <c r="J565" s="144"/>
      <c r="K565" s="144"/>
      <c r="L565" s="144"/>
      <c r="M565" s="144"/>
      <c r="N565" s="144"/>
      <c r="O565" s="144"/>
      <c r="P565" s="144"/>
      <c r="Q565" s="144"/>
      <c r="R565" s="149"/>
      <c r="S565" s="150"/>
      <c r="T565" s="151"/>
      <c r="U565" s="147"/>
      <c r="V565" s="30" t="s">
        <v>33</v>
      </c>
    </row>
    <row r="566" spans="1:26" s="6" customFormat="1" ht="20.100000000000001" hidden="1" customHeight="1">
      <c r="A566" s="143"/>
      <c r="B566" s="144"/>
      <c r="C566" s="144"/>
      <c r="D566" s="145" t="s">
        <v>160</v>
      </c>
      <c r="E566" s="144" t="str">
        <f>" 1차주입(평균천공장):π/4x(0.127)^2x"&amp;FIXED(W566,1)&amp;"M"</f>
        <v xml:space="preserve"> 1차주입(평균천공장):π/4x(0.127)^2x15.0M</v>
      </c>
      <c r="F566" s="144"/>
      <c r="G566" s="144"/>
      <c r="H566" s="144"/>
      <c r="I566" s="144"/>
      <c r="J566" s="144"/>
      <c r="K566" s="144"/>
      <c r="L566" s="144"/>
      <c r="M566" s="144"/>
      <c r="N566" s="144"/>
      <c r="O566" s="144"/>
      <c r="P566" s="144"/>
      <c r="Q566" s="146" t="s">
        <v>19</v>
      </c>
      <c r="R566" s="168">
        <f>ROUND(PI()/4*(0.127)^2*W566,3)</f>
        <v>0.19</v>
      </c>
      <c r="S566" s="169"/>
      <c r="T566" s="170"/>
      <c r="U566" s="147" t="s">
        <v>34</v>
      </c>
      <c r="V566" s="31">
        <v>33</v>
      </c>
      <c r="W566" s="171">
        <f>LOOKUP(V566,$D$2:$D$64,$V$2:$V$64)</f>
        <v>15</v>
      </c>
      <c r="X566" s="171"/>
      <c r="Y566" s="32"/>
    </row>
    <row r="567" spans="1:26" s="6" customFormat="1" ht="20.100000000000001" hidden="1" customHeight="1">
      <c r="A567" s="143"/>
      <c r="B567" s="144"/>
      <c r="C567" s="144"/>
      <c r="D567" s="148"/>
      <c r="E567" s="144" t="str">
        <f>" 2차주입(자유장):π/4x(0.127)^2x"&amp;FIXED(W567,1)&amp;"M * 2.0"</f>
        <v xml:space="preserve"> 2차주입(자유장):π/4x(0.127)^2x9.0M * 2.0</v>
      </c>
      <c r="F567" s="144"/>
      <c r="G567" s="144"/>
      <c r="H567" s="144"/>
      <c r="I567" s="144"/>
      <c r="J567" s="144"/>
      <c r="K567" s="144"/>
      <c r="L567" s="144"/>
      <c r="M567" s="144"/>
      <c r="N567" s="144"/>
      <c r="O567" s="144"/>
      <c r="P567" s="144"/>
      <c r="Q567" s="146" t="s">
        <v>19</v>
      </c>
      <c r="R567" s="168">
        <f>ROUND(PI()/4*(0.127)^2*W567*2,3)</f>
        <v>0.22800000000000001</v>
      </c>
      <c r="S567" s="169"/>
      <c r="T567" s="170"/>
      <c r="U567" s="147" t="s">
        <v>34</v>
      </c>
      <c r="W567" s="171">
        <f>LOOKUP(V566,$D$2:$D$64,$Z$2:$Z$64)</f>
        <v>9</v>
      </c>
      <c r="X567" s="171"/>
      <c r="Y567" s="32"/>
      <c r="Z567" s="32" t="s">
        <v>131</v>
      </c>
    </row>
    <row r="568" spans="1:26" s="6" customFormat="1" ht="20.100000000000001" hidden="1" customHeight="1">
      <c r="A568" s="143"/>
      <c r="B568" s="144"/>
      <c r="C568" s="144"/>
      <c r="D568" s="148"/>
      <c r="E568" s="144" t="str">
        <f>" 3차주입(정착장):π/4x(0.127)^2x"&amp;FIXED(W568,1)&amp;"M*3.0"</f>
        <v xml:space="preserve"> 3차주입(정착장):π/4x(0.127)^2x6.0M*3.0</v>
      </c>
      <c r="F568" s="144"/>
      <c r="G568" s="144"/>
      <c r="H568" s="144"/>
      <c r="I568" s="144"/>
      <c r="J568" s="144"/>
      <c r="K568" s="144"/>
      <c r="L568" s="144"/>
      <c r="M568" s="144"/>
      <c r="N568" s="144"/>
      <c r="O568" s="144"/>
      <c r="P568" s="144"/>
      <c r="Q568" s="146" t="s">
        <v>19</v>
      </c>
      <c r="R568" s="168">
        <f>ROUND(PI()/4*(0.127)^2*W568*3,3)</f>
        <v>0.22800000000000001</v>
      </c>
      <c r="S568" s="169"/>
      <c r="T568" s="170"/>
      <c r="U568" s="147" t="s">
        <v>34</v>
      </c>
      <c r="W568" s="158">
        <f>LOOKUP(V566,$D$2:$D$64,$AB$2:$AB$64)</f>
        <v>6</v>
      </c>
      <c r="X568" s="158"/>
      <c r="Y568" s="33">
        <f>LOOKUP(V566,$D$2:$D$64,$E$2:$E$64)</f>
        <v>0</v>
      </c>
      <c r="Z568" s="71">
        <f>SUM(R566:T568)*Y568</f>
        <v>0</v>
      </c>
    </row>
    <row r="569" spans="1:26" s="6" customFormat="1" ht="20.100000000000001" hidden="1" customHeight="1">
      <c r="A569" s="143"/>
      <c r="B569" s="144"/>
      <c r="C569" s="144"/>
      <c r="D569" s="148"/>
      <c r="E569" s="144" t="str">
        <f>" 시멘트량:("&amp;FIXED(R566,3)&amp;"+"&amp;FIXED(R567,3)&amp;"+"&amp;FIXED(R568,3)&amp;")x1303 kg/m3"</f>
        <v xml:space="preserve"> 시멘트량:(0.190+0.228+0.228)x1303 kg/m3</v>
      </c>
      <c r="F569" s="144"/>
      <c r="G569" s="144"/>
      <c r="H569" s="144"/>
      <c r="I569" s="144"/>
      <c r="J569" s="144"/>
      <c r="K569" s="144"/>
      <c r="L569" s="144"/>
      <c r="M569" s="144"/>
      <c r="N569" s="144"/>
      <c r="O569" s="144"/>
      <c r="P569" s="144"/>
      <c r="Q569" s="146" t="s">
        <v>19</v>
      </c>
      <c r="R569" s="172">
        <f>ROUND(SUM(R566:T568)*1303,3)</f>
        <v>841.73800000000006</v>
      </c>
      <c r="S569" s="173"/>
      <c r="T569" s="174"/>
      <c r="U569" s="147" t="s">
        <v>35</v>
      </c>
      <c r="W569" s="166">
        <f>ROUND(R569/40*Y568,0)</f>
        <v>0</v>
      </c>
      <c r="X569" s="166"/>
    </row>
    <row r="570" spans="1:26" s="6" customFormat="1" ht="20.100000000000001" hidden="1" customHeight="1">
      <c r="A570" s="143"/>
      <c r="B570" s="144"/>
      <c r="C570" s="144"/>
      <c r="D570" s="148"/>
      <c r="E570" s="144" t="str">
        <f>" 감수제(0.2%):("&amp;FIXED(R566,3)&amp;"+"&amp;FIXED(R567,3)&amp;"+"&amp;FIXED(R568,3)&amp;")x2.606 kg/m3"</f>
        <v xml:space="preserve"> 감수제(0.2%):(0.190+0.228+0.228)x2.606 kg/m3</v>
      </c>
      <c r="F570" s="144"/>
      <c r="G570" s="144"/>
      <c r="H570" s="144"/>
      <c r="I570" s="144"/>
      <c r="J570" s="144"/>
      <c r="K570" s="144"/>
      <c r="L570" s="144"/>
      <c r="M570" s="144"/>
      <c r="N570" s="144"/>
      <c r="O570" s="144"/>
      <c r="P570" s="144"/>
      <c r="Q570" s="146" t="s">
        <v>19</v>
      </c>
      <c r="R570" s="172">
        <f>ROUND(SUM(R566:T568)*2.606,3)</f>
        <v>1.6830000000000001</v>
      </c>
      <c r="S570" s="173"/>
      <c r="T570" s="174"/>
      <c r="U570" s="147" t="s">
        <v>35</v>
      </c>
    </row>
    <row r="571" spans="1:26" s="6" customFormat="1" ht="20.100000000000001" hidden="1" customHeight="1">
      <c r="A571" s="143"/>
      <c r="B571" s="144"/>
      <c r="C571" s="144"/>
      <c r="D571" s="148"/>
      <c r="E571" s="144" t="str">
        <f>" 알루미늄분말(0.01%):("&amp;FIXED(R566,3)&amp;"+"&amp;FIXED(R567,3)&amp;"+"&amp;FIXED(R568,3)&amp;")x0.1303 kg/m3"</f>
        <v xml:space="preserve"> 알루미늄분말(0.01%):(0.190+0.228+0.228)x0.1303 kg/m3</v>
      </c>
      <c r="F571" s="144"/>
      <c r="G571" s="144"/>
      <c r="H571" s="144"/>
      <c r="I571" s="144"/>
      <c r="J571" s="144"/>
      <c r="K571" s="144"/>
      <c r="L571" s="144"/>
      <c r="M571" s="144"/>
      <c r="N571" s="144"/>
      <c r="O571" s="144"/>
      <c r="P571" s="144"/>
      <c r="Q571" s="146" t="s">
        <v>19</v>
      </c>
      <c r="R571" s="172">
        <f>ROUND(SUM(R566:T568)*0.1303,3)</f>
        <v>8.4000000000000005E-2</v>
      </c>
      <c r="S571" s="173"/>
      <c r="T571" s="174"/>
      <c r="U571" s="147" t="s">
        <v>35</v>
      </c>
    </row>
    <row r="572" spans="1:26" s="6" customFormat="1" ht="20.100000000000001" hidden="1" customHeight="1">
      <c r="A572" s="143"/>
      <c r="B572" s="144"/>
      <c r="C572" s="144"/>
      <c r="D572" s="148"/>
      <c r="E572" s="144"/>
      <c r="F572" s="144"/>
      <c r="G572" s="144"/>
      <c r="H572" s="144"/>
      <c r="I572" s="144"/>
      <c r="J572" s="144"/>
      <c r="K572" s="144"/>
      <c r="L572" s="144"/>
      <c r="M572" s="144"/>
      <c r="N572" s="144"/>
      <c r="O572" s="144"/>
      <c r="P572" s="144"/>
      <c r="Q572" s="144"/>
      <c r="R572" s="149"/>
      <c r="S572" s="150"/>
      <c r="T572" s="151"/>
      <c r="U572" s="147"/>
      <c r="V572" s="30" t="s">
        <v>33</v>
      </c>
    </row>
    <row r="573" spans="1:26" s="6" customFormat="1" ht="20.100000000000001" hidden="1" customHeight="1">
      <c r="A573" s="143"/>
      <c r="B573" s="144"/>
      <c r="C573" s="144"/>
      <c r="D573" s="145" t="s">
        <v>161</v>
      </c>
      <c r="E573" s="144" t="str">
        <f>" 1차주입(평균천공장):π/4x(0.127)^2x"&amp;FIXED(W573,1)&amp;"M"</f>
        <v xml:space="preserve"> 1차주입(평균천공장):π/4x(0.127)^2x12.0M</v>
      </c>
      <c r="F573" s="144"/>
      <c r="G573" s="144"/>
      <c r="H573" s="144"/>
      <c r="I573" s="144"/>
      <c r="J573" s="144"/>
      <c r="K573" s="144"/>
      <c r="L573" s="144"/>
      <c r="M573" s="144"/>
      <c r="N573" s="144"/>
      <c r="O573" s="144"/>
      <c r="P573" s="144"/>
      <c r="Q573" s="146" t="s">
        <v>19</v>
      </c>
      <c r="R573" s="168">
        <f>ROUND(PI()/4*(0.127)^2*W573,3)</f>
        <v>0.152</v>
      </c>
      <c r="S573" s="169"/>
      <c r="T573" s="170"/>
      <c r="U573" s="147" t="s">
        <v>34</v>
      </c>
      <c r="V573" s="31">
        <v>34</v>
      </c>
      <c r="W573" s="171">
        <f>LOOKUP(V573,$D$2:$D$64,$V$2:$V$64)</f>
        <v>12</v>
      </c>
      <c r="X573" s="171"/>
      <c r="Y573" s="32"/>
    </row>
    <row r="574" spans="1:26" s="6" customFormat="1" ht="20.100000000000001" hidden="1" customHeight="1">
      <c r="A574" s="143"/>
      <c r="B574" s="144"/>
      <c r="C574" s="144"/>
      <c r="D574" s="148"/>
      <c r="E574" s="144" t="str">
        <f>" 2차주입(자유장):π/4x(0.127)^2x"&amp;FIXED(W574,1)&amp;"M * 2.0"</f>
        <v xml:space="preserve"> 2차주입(자유장):π/4x(0.127)^2x6.0M * 2.0</v>
      </c>
      <c r="F574" s="144"/>
      <c r="G574" s="144"/>
      <c r="H574" s="144"/>
      <c r="I574" s="144"/>
      <c r="J574" s="144"/>
      <c r="K574" s="144"/>
      <c r="L574" s="144"/>
      <c r="M574" s="144"/>
      <c r="N574" s="144"/>
      <c r="O574" s="144"/>
      <c r="P574" s="144"/>
      <c r="Q574" s="146" t="s">
        <v>19</v>
      </c>
      <c r="R574" s="168">
        <f>ROUND(PI()/4*(0.127)^2*W574*2,3)</f>
        <v>0.152</v>
      </c>
      <c r="S574" s="169"/>
      <c r="T574" s="170"/>
      <c r="U574" s="147" t="s">
        <v>34</v>
      </c>
      <c r="W574" s="171">
        <f>LOOKUP(V573,$D$2:$D$64,$Z$2:$Z$64)</f>
        <v>6</v>
      </c>
      <c r="X574" s="171"/>
      <c r="Y574" s="32"/>
      <c r="Z574" s="32" t="s">
        <v>131</v>
      </c>
    </row>
    <row r="575" spans="1:26" s="6" customFormat="1" ht="20.100000000000001" hidden="1" customHeight="1">
      <c r="A575" s="143"/>
      <c r="B575" s="144"/>
      <c r="C575" s="144"/>
      <c r="D575" s="148"/>
      <c r="E575" s="144" t="str">
        <f>" 3차주입(정착장):π/4x(0.127)^2x"&amp;FIXED(W575,1)&amp;"M*3.0"</f>
        <v xml:space="preserve"> 3차주입(정착장):π/4x(0.127)^2x6.0M*3.0</v>
      </c>
      <c r="F575" s="144"/>
      <c r="G575" s="144"/>
      <c r="H575" s="144"/>
      <c r="I575" s="144"/>
      <c r="J575" s="144"/>
      <c r="K575" s="144"/>
      <c r="L575" s="144"/>
      <c r="M575" s="144"/>
      <c r="N575" s="144"/>
      <c r="O575" s="144"/>
      <c r="P575" s="144"/>
      <c r="Q575" s="146" t="s">
        <v>19</v>
      </c>
      <c r="R575" s="168">
        <f>ROUND(PI()/4*(0.127)^2*W575*3,3)</f>
        <v>0.22800000000000001</v>
      </c>
      <c r="S575" s="169"/>
      <c r="T575" s="170"/>
      <c r="U575" s="147" t="s">
        <v>34</v>
      </c>
      <c r="W575" s="158">
        <f>LOOKUP(V573,$D$2:$D$64,$AB$2:$AB$64)</f>
        <v>6</v>
      </c>
      <c r="X575" s="158"/>
      <c r="Y575" s="33">
        <f>LOOKUP(V573,$D$2:$D$64,$E$2:$E$64)</f>
        <v>0</v>
      </c>
      <c r="Z575" s="71">
        <f>SUM(R573:T575)*Y575</f>
        <v>0</v>
      </c>
    </row>
    <row r="576" spans="1:26" s="6" customFormat="1" ht="20.100000000000001" hidden="1" customHeight="1">
      <c r="A576" s="143"/>
      <c r="B576" s="144"/>
      <c r="C576" s="144"/>
      <c r="D576" s="148"/>
      <c r="E576" s="144" t="str">
        <f>" 시멘트량:("&amp;FIXED(R573,3)&amp;"+"&amp;FIXED(R574,3)&amp;"+"&amp;FIXED(R575,3)&amp;")x1303 kg/m3"</f>
        <v xml:space="preserve"> 시멘트량:(0.152+0.152+0.228)x1303 kg/m3</v>
      </c>
      <c r="F576" s="144"/>
      <c r="G576" s="144"/>
      <c r="H576" s="144"/>
      <c r="I576" s="144"/>
      <c r="J576" s="144"/>
      <c r="K576" s="144"/>
      <c r="L576" s="144"/>
      <c r="M576" s="144"/>
      <c r="N576" s="144"/>
      <c r="O576" s="144"/>
      <c r="P576" s="144"/>
      <c r="Q576" s="146" t="s">
        <v>19</v>
      </c>
      <c r="R576" s="172">
        <f>ROUND(SUM(R573:T575)*1303,3)</f>
        <v>693.19600000000003</v>
      </c>
      <c r="S576" s="173"/>
      <c r="T576" s="174"/>
      <c r="U576" s="147" t="s">
        <v>35</v>
      </c>
      <c r="W576" s="166">
        <f>ROUND(R576/40*Y575,0)</f>
        <v>0</v>
      </c>
      <c r="X576" s="166"/>
    </row>
    <row r="577" spans="1:26" s="6" customFormat="1" ht="20.100000000000001" hidden="1" customHeight="1">
      <c r="A577" s="143"/>
      <c r="B577" s="144"/>
      <c r="C577" s="144"/>
      <c r="D577" s="148"/>
      <c r="E577" s="144" t="str">
        <f>" 감수제(0.2%):("&amp;FIXED(R573,3)&amp;"+"&amp;FIXED(R574,3)&amp;"+"&amp;FIXED(R575,3)&amp;")x2.606 kg/m3"</f>
        <v xml:space="preserve"> 감수제(0.2%):(0.152+0.152+0.228)x2.606 kg/m3</v>
      </c>
      <c r="F577" s="144"/>
      <c r="G577" s="144"/>
      <c r="H577" s="144"/>
      <c r="I577" s="144"/>
      <c r="J577" s="144"/>
      <c r="K577" s="144"/>
      <c r="L577" s="144"/>
      <c r="M577" s="144"/>
      <c r="N577" s="144"/>
      <c r="O577" s="144"/>
      <c r="P577" s="144"/>
      <c r="Q577" s="146" t="s">
        <v>19</v>
      </c>
      <c r="R577" s="172">
        <f>ROUND(SUM(R573:T575)*2.606,3)</f>
        <v>1.3859999999999999</v>
      </c>
      <c r="S577" s="173"/>
      <c r="T577" s="174"/>
      <c r="U577" s="147" t="s">
        <v>35</v>
      </c>
    </row>
    <row r="578" spans="1:26" s="6" customFormat="1" ht="20.100000000000001" hidden="1" customHeight="1">
      <c r="A578" s="143"/>
      <c r="B578" s="144"/>
      <c r="C578" s="144"/>
      <c r="D578" s="148"/>
      <c r="E578" s="144" t="str">
        <f>" 알루미늄분말(0.01%):("&amp;FIXED(R573,3)&amp;"+"&amp;FIXED(R574,3)&amp;"+"&amp;FIXED(R575,3)&amp;")x0.1303 kg/m3"</f>
        <v xml:space="preserve"> 알루미늄분말(0.01%):(0.152+0.152+0.228)x0.1303 kg/m3</v>
      </c>
      <c r="F578" s="144"/>
      <c r="G578" s="144"/>
      <c r="H578" s="144"/>
      <c r="I578" s="144"/>
      <c r="J578" s="144"/>
      <c r="K578" s="144"/>
      <c r="L578" s="144"/>
      <c r="M578" s="144"/>
      <c r="N578" s="144"/>
      <c r="O578" s="144"/>
      <c r="P578" s="144"/>
      <c r="Q578" s="146" t="s">
        <v>19</v>
      </c>
      <c r="R578" s="172">
        <f>ROUND(SUM(R573:T575)*0.1303,3)</f>
        <v>6.9000000000000006E-2</v>
      </c>
      <c r="S578" s="173"/>
      <c r="T578" s="174"/>
      <c r="U578" s="147" t="s">
        <v>35</v>
      </c>
    </row>
    <row r="579" spans="1:26" s="6" customFormat="1" ht="20.100000000000001" hidden="1" customHeight="1">
      <c r="A579" s="143"/>
      <c r="B579" s="144"/>
      <c r="C579" s="144"/>
      <c r="D579" s="148"/>
      <c r="E579" s="144"/>
      <c r="F579" s="144"/>
      <c r="G579" s="144"/>
      <c r="H579" s="144"/>
      <c r="I579" s="144"/>
      <c r="J579" s="144"/>
      <c r="K579" s="144"/>
      <c r="L579" s="144"/>
      <c r="M579" s="144"/>
      <c r="N579" s="144"/>
      <c r="O579" s="144"/>
      <c r="P579" s="144"/>
      <c r="Q579" s="144"/>
      <c r="R579" s="149"/>
      <c r="S579" s="150"/>
      <c r="T579" s="151"/>
      <c r="U579" s="147"/>
      <c r="V579" s="30" t="s">
        <v>33</v>
      </c>
    </row>
    <row r="580" spans="1:26" s="6" customFormat="1" ht="20.100000000000001" hidden="1" customHeight="1">
      <c r="A580" s="143"/>
      <c r="B580" s="144"/>
      <c r="C580" s="144"/>
      <c r="D580" s="145" t="s">
        <v>163</v>
      </c>
      <c r="E580" s="144" t="str">
        <f>" 1차주입(평균천공장):π/4x(0.127)^2x"&amp;FIXED(W580,1)&amp;"M"</f>
        <v xml:space="preserve"> 1차주입(평균천공장):π/4x(0.127)^2x10.0M</v>
      </c>
      <c r="F580" s="144"/>
      <c r="G580" s="144"/>
      <c r="H580" s="144"/>
      <c r="I580" s="144"/>
      <c r="J580" s="144"/>
      <c r="K580" s="144"/>
      <c r="L580" s="144"/>
      <c r="M580" s="144"/>
      <c r="N580" s="144"/>
      <c r="O580" s="144"/>
      <c r="P580" s="144"/>
      <c r="Q580" s="146" t="s">
        <v>19</v>
      </c>
      <c r="R580" s="168">
        <f>ROUND(PI()/4*(0.127)^2*W580,3)</f>
        <v>0.127</v>
      </c>
      <c r="S580" s="169"/>
      <c r="T580" s="170"/>
      <c r="U580" s="147" t="s">
        <v>34</v>
      </c>
      <c r="V580" s="31">
        <v>35</v>
      </c>
      <c r="W580" s="171">
        <f>LOOKUP(V580,$D$2:$D$64,$V$2:$V$64)</f>
        <v>10</v>
      </c>
      <c r="X580" s="171"/>
      <c r="Y580" s="32"/>
    </row>
    <row r="581" spans="1:26" s="6" customFormat="1" ht="20.100000000000001" hidden="1" customHeight="1">
      <c r="A581" s="143"/>
      <c r="B581" s="144"/>
      <c r="C581" s="144"/>
      <c r="D581" s="148"/>
      <c r="E581" s="144" t="str">
        <f>" 2차주입(자유장):π/4x(0.127)^2x"&amp;FIXED(W581,1)&amp;"M * 2.0"</f>
        <v xml:space="preserve"> 2차주입(자유장):π/4x(0.127)^2x5.0M * 2.0</v>
      </c>
      <c r="F581" s="144"/>
      <c r="G581" s="144"/>
      <c r="H581" s="144"/>
      <c r="I581" s="144"/>
      <c r="J581" s="144"/>
      <c r="K581" s="144"/>
      <c r="L581" s="144"/>
      <c r="M581" s="144"/>
      <c r="N581" s="144"/>
      <c r="O581" s="144"/>
      <c r="P581" s="144"/>
      <c r="Q581" s="146" t="s">
        <v>19</v>
      </c>
      <c r="R581" s="168">
        <f>ROUND(PI()/4*(0.127)^2*W581*2,3)</f>
        <v>0.127</v>
      </c>
      <c r="S581" s="169"/>
      <c r="T581" s="170"/>
      <c r="U581" s="147" t="s">
        <v>34</v>
      </c>
      <c r="W581" s="171">
        <f>LOOKUP(V580,$D$2:$D$64,$Z$2:$Z$64)</f>
        <v>5</v>
      </c>
      <c r="X581" s="171"/>
      <c r="Y581" s="32"/>
      <c r="Z581" s="32" t="s">
        <v>131</v>
      </c>
    </row>
    <row r="582" spans="1:26" s="6" customFormat="1" ht="20.100000000000001" hidden="1" customHeight="1">
      <c r="A582" s="143"/>
      <c r="B582" s="144"/>
      <c r="C582" s="144"/>
      <c r="D582" s="148"/>
      <c r="E582" s="144" t="str">
        <f>" 3차주입(정착장):π/4x(0.127)^2x"&amp;FIXED(W582,1)&amp;"M*3.0"</f>
        <v xml:space="preserve"> 3차주입(정착장):π/4x(0.127)^2x5.0M*3.0</v>
      </c>
      <c r="F582" s="144"/>
      <c r="G582" s="144"/>
      <c r="H582" s="144"/>
      <c r="I582" s="144"/>
      <c r="J582" s="144"/>
      <c r="K582" s="144"/>
      <c r="L582" s="144"/>
      <c r="M582" s="144"/>
      <c r="N582" s="144"/>
      <c r="O582" s="144"/>
      <c r="P582" s="144"/>
      <c r="Q582" s="146" t="s">
        <v>19</v>
      </c>
      <c r="R582" s="168">
        <f>ROUND(PI()/4*(0.127)^2*W582*3,3)</f>
        <v>0.19</v>
      </c>
      <c r="S582" s="169"/>
      <c r="T582" s="170"/>
      <c r="U582" s="147" t="s">
        <v>34</v>
      </c>
      <c r="W582" s="158">
        <f>LOOKUP(V580,$D$2:$D$64,$AB$2:$AB$64)</f>
        <v>5</v>
      </c>
      <c r="X582" s="158"/>
      <c r="Y582" s="33">
        <f>LOOKUP(V580,$D$2:$D$64,$E$2:$E$64)</f>
        <v>0</v>
      </c>
      <c r="Z582" s="71">
        <f>SUM(R580:T582)*Y582</f>
        <v>0</v>
      </c>
    </row>
    <row r="583" spans="1:26" s="6" customFormat="1" ht="20.100000000000001" hidden="1" customHeight="1">
      <c r="A583" s="143"/>
      <c r="B583" s="144"/>
      <c r="C583" s="144"/>
      <c r="D583" s="148"/>
      <c r="E583" s="144" t="str">
        <f>" 시멘트량:("&amp;FIXED(R580,3)&amp;"+"&amp;FIXED(R581,3)&amp;"+"&amp;FIXED(R582,3)&amp;")x1303 kg/m3"</f>
        <v xml:space="preserve"> 시멘트량:(0.127+0.127+0.190)x1303 kg/m3</v>
      </c>
      <c r="F583" s="144"/>
      <c r="G583" s="144"/>
      <c r="H583" s="144"/>
      <c r="I583" s="144"/>
      <c r="J583" s="144"/>
      <c r="K583" s="144"/>
      <c r="L583" s="144"/>
      <c r="M583" s="144"/>
      <c r="N583" s="144"/>
      <c r="O583" s="144"/>
      <c r="P583" s="144"/>
      <c r="Q583" s="146" t="s">
        <v>19</v>
      </c>
      <c r="R583" s="172">
        <f>ROUND(SUM(R580:T582)*1303,3)</f>
        <v>578.53200000000004</v>
      </c>
      <c r="S583" s="173"/>
      <c r="T583" s="174"/>
      <c r="U583" s="147" t="s">
        <v>35</v>
      </c>
      <c r="W583" s="166">
        <f>ROUND(R583/40*Y582,0)</f>
        <v>0</v>
      </c>
      <c r="X583" s="166"/>
    </row>
    <row r="584" spans="1:26" s="6" customFormat="1" ht="20.100000000000001" hidden="1" customHeight="1">
      <c r="A584" s="143"/>
      <c r="B584" s="144"/>
      <c r="C584" s="144"/>
      <c r="D584" s="148"/>
      <c r="E584" s="144" t="str">
        <f>" 감수제(0.2%):("&amp;FIXED(R580,3)&amp;"+"&amp;FIXED(R581,3)&amp;"+"&amp;FIXED(R582,3)&amp;")x2.606 kg/m3"</f>
        <v xml:space="preserve"> 감수제(0.2%):(0.127+0.127+0.190)x2.606 kg/m3</v>
      </c>
      <c r="F584" s="144"/>
      <c r="G584" s="144"/>
      <c r="H584" s="144"/>
      <c r="I584" s="144"/>
      <c r="J584" s="144"/>
      <c r="K584" s="144"/>
      <c r="L584" s="144"/>
      <c r="M584" s="144"/>
      <c r="N584" s="144"/>
      <c r="O584" s="144"/>
      <c r="P584" s="144"/>
      <c r="Q584" s="146" t="s">
        <v>19</v>
      </c>
      <c r="R584" s="172">
        <f>ROUND(SUM(R580:T582)*2.606,3)</f>
        <v>1.157</v>
      </c>
      <c r="S584" s="173"/>
      <c r="T584" s="174"/>
      <c r="U584" s="147" t="s">
        <v>35</v>
      </c>
    </row>
    <row r="585" spans="1:26" s="6" customFormat="1" ht="20.100000000000001" hidden="1" customHeight="1">
      <c r="A585" s="143"/>
      <c r="B585" s="144"/>
      <c r="C585" s="144"/>
      <c r="D585" s="148"/>
      <c r="E585" s="144" t="str">
        <f>" 알루미늄분말(0.01%):("&amp;FIXED(R580,3)&amp;"+"&amp;FIXED(R581,3)&amp;"+"&amp;FIXED(R582,3)&amp;")x0.1303 kg/m3"</f>
        <v xml:space="preserve"> 알루미늄분말(0.01%):(0.127+0.127+0.190)x0.1303 kg/m3</v>
      </c>
      <c r="F585" s="144"/>
      <c r="G585" s="144"/>
      <c r="H585" s="144"/>
      <c r="I585" s="144"/>
      <c r="J585" s="144"/>
      <c r="K585" s="144"/>
      <c r="L585" s="144"/>
      <c r="M585" s="144"/>
      <c r="N585" s="144"/>
      <c r="O585" s="144"/>
      <c r="P585" s="144"/>
      <c r="Q585" s="146" t="s">
        <v>19</v>
      </c>
      <c r="R585" s="172">
        <f>ROUND(SUM(R580:T582)*0.1303,3)</f>
        <v>5.8000000000000003E-2</v>
      </c>
      <c r="S585" s="173"/>
      <c r="T585" s="174"/>
      <c r="U585" s="147" t="s">
        <v>35</v>
      </c>
    </row>
    <row r="586" spans="1:26" s="6" customFormat="1" ht="20.100000000000001" hidden="1" customHeight="1">
      <c r="A586" s="143"/>
      <c r="B586" s="144"/>
      <c r="C586" s="144"/>
      <c r="D586" s="148"/>
      <c r="E586" s="144"/>
      <c r="F586" s="144"/>
      <c r="G586" s="144"/>
      <c r="H586" s="144"/>
      <c r="I586" s="144"/>
      <c r="J586" s="144"/>
      <c r="K586" s="144"/>
      <c r="L586" s="144"/>
      <c r="M586" s="144"/>
      <c r="N586" s="144"/>
      <c r="O586" s="144"/>
      <c r="P586" s="144"/>
      <c r="Q586" s="144"/>
      <c r="R586" s="149"/>
      <c r="S586" s="150"/>
      <c r="T586" s="151"/>
      <c r="U586" s="147"/>
      <c r="V586" s="30" t="s">
        <v>33</v>
      </c>
    </row>
    <row r="587" spans="1:26" s="6" customFormat="1" ht="20.100000000000001" hidden="1" customHeight="1">
      <c r="A587" s="143"/>
      <c r="B587" s="144"/>
      <c r="C587" s="144"/>
      <c r="D587" s="145" t="s">
        <v>164</v>
      </c>
      <c r="E587" s="144" t="str">
        <f>" 1차주입(평균천공장):π/4x(0.127)^2x"&amp;FIXED(W587,1)&amp;"M"</f>
        <v xml:space="preserve"> 1차주입(평균천공장):π/4x(0.127)^2x10.0M</v>
      </c>
      <c r="F587" s="144"/>
      <c r="G587" s="144"/>
      <c r="H587" s="144"/>
      <c r="I587" s="144"/>
      <c r="J587" s="144"/>
      <c r="K587" s="144"/>
      <c r="L587" s="144"/>
      <c r="M587" s="144"/>
      <c r="N587" s="144"/>
      <c r="O587" s="144"/>
      <c r="P587" s="144"/>
      <c r="Q587" s="146" t="s">
        <v>17</v>
      </c>
      <c r="R587" s="168">
        <f>ROUND(PI()/4*(0.127)^2*W587,3)</f>
        <v>0.127</v>
      </c>
      <c r="S587" s="169"/>
      <c r="T587" s="170"/>
      <c r="U587" s="147" t="s">
        <v>34</v>
      </c>
      <c r="V587" s="31">
        <v>36</v>
      </c>
      <c r="W587" s="171">
        <f>LOOKUP(V587,$D$2:$D$64,$V$2:$V$64)</f>
        <v>10</v>
      </c>
      <c r="X587" s="171"/>
      <c r="Y587" s="32"/>
    </row>
    <row r="588" spans="1:26" s="6" customFormat="1" ht="20.100000000000001" hidden="1" customHeight="1">
      <c r="A588" s="143"/>
      <c r="B588" s="144"/>
      <c r="C588" s="144"/>
      <c r="D588" s="148"/>
      <c r="E588" s="144" t="str">
        <f>" 2차주입(자유장):π/4x(0.127)^2x"&amp;FIXED(W588,1)&amp;"M * 2.0"</f>
        <v xml:space="preserve"> 2차주입(자유장):π/4x(0.127)^2x5.0M * 2.0</v>
      </c>
      <c r="F588" s="144"/>
      <c r="G588" s="144"/>
      <c r="H588" s="144"/>
      <c r="I588" s="144"/>
      <c r="J588" s="144"/>
      <c r="K588" s="144"/>
      <c r="L588" s="144"/>
      <c r="M588" s="144"/>
      <c r="N588" s="144"/>
      <c r="O588" s="144"/>
      <c r="P588" s="144"/>
      <c r="Q588" s="146" t="s">
        <v>17</v>
      </c>
      <c r="R588" s="168">
        <f>ROUND(PI()/4*(0.127)^2*W588*2,3)</f>
        <v>0.127</v>
      </c>
      <c r="S588" s="169"/>
      <c r="T588" s="170"/>
      <c r="U588" s="147" t="s">
        <v>34</v>
      </c>
      <c r="W588" s="171">
        <f>LOOKUP(V587,$D$2:$D$64,$Z$2:$Z$64)</f>
        <v>5</v>
      </c>
      <c r="X588" s="171"/>
      <c r="Y588" s="32"/>
      <c r="Z588" s="32" t="s">
        <v>131</v>
      </c>
    </row>
    <row r="589" spans="1:26" s="6" customFormat="1" ht="20.100000000000001" hidden="1" customHeight="1">
      <c r="A589" s="143"/>
      <c r="B589" s="144"/>
      <c r="C589" s="144"/>
      <c r="D589" s="148"/>
      <c r="E589" s="144" t="str">
        <f>" 3차주입(정착장):π/4x(0.127)^2x"&amp;FIXED(W589,1)&amp;"M*3.0"</f>
        <v xml:space="preserve"> 3차주입(정착장):π/4x(0.127)^2x5.0M*3.0</v>
      </c>
      <c r="F589" s="144"/>
      <c r="G589" s="144"/>
      <c r="H589" s="144"/>
      <c r="I589" s="144"/>
      <c r="J589" s="144"/>
      <c r="K589" s="144"/>
      <c r="L589" s="144"/>
      <c r="M589" s="144"/>
      <c r="N589" s="144"/>
      <c r="O589" s="144"/>
      <c r="P589" s="144"/>
      <c r="Q589" s="146" t="s">
        <v>17</v>
      </c>
      <c r="R589" s="168">
        <f>ROUND(PI()/4*(0.127)^2*W589*3,3)</f>
        <v>0.19</v>
      </c>
      <c r="S589" s="169"/>
      <c r="T589" s="170"/>
      <c r="U589" s="147" t="s">
        <v>34</v>
      </c>
      <c r="W589" s="158">
        <f>LOOKUP(V587,$D$2:$D$64,$AB$2:$AB$64)</f>
        <v>5</v>
      </c>
      <c r="X589" s="158"/>
      <c r="Y589" s="33">
        <f>LOOKUP(V587,$D$2:$D$64,$E$2:$E$64)</f>
        <v>0</v>
      </c>
      <c r="Z589" s="71">
        <f>SUM(R587:T589)*Y589</f>
        <v>0</v>
      </c>
    </row>
    <row r="590" spans="1:26" s="6" customFormat="1" ht="20.100000000000001" hidden="1" customHeight="1">
      <c r="A590" s="143"/>
      <c r="B590" s="144"/>
      <c r="C590" s="144"/>
      <c r="D590" s="148"/>
      <c r="E590" s="144" t="str">
        <f>" 시멘트량:("&amp;FIXED(R587,3)&amp;"+"&amp;FIXED(R588,3)&amp;"+"&amp;FIXED(R589,3)&amp;")x1303 kg/m3"</f>
        <v xml:space="preserve"> 시멘트량:(0.127+0.127+0.190)x1303 kg/m3</v>
      </c>
      <c r="F590" s="144"/>
      <c r="G590" s="144"/>
      <c r="H590" s="144"/>
      <c r="I590" s="144"/>
      <c r="J590" s="144"/>
      <c r="K590" s="144"/>
      <c r="L590" s="144"/>
      <c r="M590" s="144"/>
      <c r="N590" s="144"/>
      <c r="O590" s="144"/>
      <c r="P590" s="144"/>
      <c r="Q590" s="146" t="s">
        <v>17</v>
      </c>
      <c r="R590" s="172">
        <f>ROUND(SUM(R587:T589)*1303,3)</f>
        <v>578.53200000000004</v>
      </c>
      <c r="S590" s="173"/>
      <c r="T590" s="174"/>
      <c r="U590" s="147" t="s">
        <v>35</v>
      </c>
      <c r="W590" s="166">
        <f>ROUND(R590/40*Y589,0)</f>
        <v>0</v>
      </c>
      <c r="X590" s="166"/>
    </row>
    <row r="591" spans="1:26" s="6" customFormat="1" ht="20.100000000000001" hidden="1" customHeight="1">
      <c r="A591" s="143"/>
      <c r="B591" s="144"/>
      <c r="C591" s="144"/>
      <c r="D591" s="148"/>
      <c r="E591" s="144" t="str">
        <f>" 감수제(0.2%):("&amp;FIXED(R587,3)&amp;"+"&amp;FIXED(R588,3)&amp;"+"&amp;FIXED(R589,3)&amp;")x2.606 kg/m3"</f>
        <v xml:space="preserve"> 감수제(0.2%):(0.127+0.127+0.190)x2.606 kg/m3</v>
      </c>
      <c r="F591" s="144"/>
      <c r="G591" s="144"/>
      <c r="H591" s="144"/>
      <c r="I591" s="144"/>
      <c r="J591" s="144"/>
      <c r="K591" s="144"/>
      <c r="L591" s="144"/>
      <c r="M591" s="144"/>
      <c r="N591" s="144"/>
      <c r="O591" s="144"/>
      <c r="P591" s="144"/>
      <c r="Q591" s="146" t="s">
        <v>17</v>
      </c>
      <c r="R591" s="172">
        <f>ROUND(SUM(R587:T589)*2.606,3)</f>
        <v>1.157</v>
      </c>
      <c r="S591" s="173"/>
      <c r="T591" s="174"/>
      <c r="U591" s="147" t="s">
        <v>35</v>
      </c>
    </row>
    <row r="592" spans="1:26" s="6" customFormat="1" ht="20.100000000000001" hidden="1" customHeight="1">
      <c r="A592" s="143"/>
      <c r="B592" s="144"/>
      <c r="C592" s="144"/>
      <c r="D592" s="148"/>
      <c r="E592" s="144" t="str">
        <f>" 알루미늄분말(0.01%):("&amp;FIXED(R587,3)&amp;"+"&amp;FIXED(R588,3)&amp;"+"&amp;FIXED(R589,3)&amp;")x0.1303 kg/m3"</f>
        <v xml:space="preserve"> 알루미늄분말(0.01%):(0.127+0.127+0.190)x0.1303 kg/m3</v>
      </c>
      <c r="F592" s="144"/>
      <c r="G592" s="144"/>
      <c r="H592" s="144"/>
      <c r="I592" s="144"/>
      <c r="J592" s="144"/>
      <c r="K592" s="144"/>
      <c r="L592" s="144"/>
      <c r="M592" s="144"/>
      <c r="N592" s="144"/>
      <c r="O592" s="144"/>
      <c r="P592" s="144"/>
      <c r="Q592" s="146" t="s">
        <v>17</v>
      </c>
      <c r="R592" s="172">
        <f>ROUND(SUM(R587:T589)*0.1303,3)</f>
        <v>5.8000000000000003E-2</v>
      </c>
      <c r="S592" s="173"/>
      <c r="T592" s="174"/>
      <c r="U592" s="147" t="s">
        <v>35</v>
      </c>
    </row>
    <row r="593" spans="1:26" s="6" customFormat="1" ht="20.100000000000001" hidden="1" customHeight="1">
      <c r="A593" s="143"/>
      <c r="B593" s="144"/>
      <c r="C593" s="144"/>
      <c r="D593" s="153"/>
      <c r="E593" s="144"/>
      <c r="F593" s="144"/>
      <c r="G593" s="144"/>
      <c r="H593" s="144"/>
      <c r="I593" s="144"/>
      <c r="J593" s="144"/>
      <c r="K593" s="144"/>
      <c r="L593" s="144"/>
      <c r="M593" s="144"/>
      <c r="N593" s="144"/>
      <c r="O593" s="144"/>
      <c r="P593" s="144"/>
      <c r="Q593" s="144"/>
      <c r="R593" s="143"/>
      <c r="S593" s="144"/>
      <c r="T593" s="152"/>
      <c r="U593" s="147"/>
      <c r="V593" s="30" t="s">
        <v>33</v>
      </c>
      <c r="W593" s="29"/>
      <c r="X593" s="29"/>
      <c r="Y593" s="29"/>
      <c r="Z593" s="29"/>
    </row>
    <row r="594" spans="1:26" s="6" customFormat="1" ht="20.100000000000001" hidden="1" customHeight="1">
      <c r="A594" s="143"/>
      <c r="B594" s="144"/>
      <c r="C594" s="144"/>
      <c r="D594" s="145" t="s">
        <v>169</v>
      </c>
      <c r="E594" s="144" t="str">
        <f>" 1차주입(평균천공장):π/4x(0.127)^2x"&amp;FIXED(W594,1)&amp;"M"</f>
        <v xml:space="preserve"> 1차주입(평균천공장):π/4x(0.127)^2x10.0M</v>
      </c>
      <c r="F594" s="144"/>
      <c r="G594" s="144"/>
      <c r="H594" s="144"/>
      <c r="I594" s="144"/>
      <c r="J594" s="144"/>
      <c r="K594" s="144"/>
      <c r="L594" s="144"/>
      <c r="M594" s="144"/>
      <c r="N594" s="144"/>
      <c r="O594" s="144"/>
      <c r="P594" s="144"/>
      <c r="Q594" s="146" t="s">
        <v>19</v>
      </c>
      <c r="R594" s="168">
        <f>ROUND(PI()/4*(0.127)^2*W594,3)</f>
        <v>0.127</v>
      </c>
      <c r="S594" s="169"/>
      <c r="T594" s="170"/>
      <c r="U594" s="147" t="s">
        <v>34</v>
      </c>
      <c r="V594" s="31">
        <v>37</v>
      </c>
      <c r="W594" s="171">
        <f>LOOKUP(V594,$D$2:$D$64,$V$2:$V$64)</f>
        <v>10</v>
      </c>
      <c r="X594" s="171"/>
      <c r="Y594" s="32"/>
      <c r="Z594" s="32"/>
    </row>
    <row r="595" spans="1:26" s="6" customFormat="1" ht="20.100000000000001" hidden="1" customHeight="1">
      <c r="A595" s="143"/>
      <c r="B595" s="144"/>
      <c r="C595" s="144"/>
      <c r="D595" s="148"/>
      <c r="E595" s="144" t="str">
        <f>" 2차주입(자유장):π/4x(0.127)^2x"&amp;FIXED(W595,1)&amp;"M * 2.0"</f>
        <v xml:space="preserve"> 2차주입(자유장):π/4x(0.127)^2x5.0M * 2.0</v>
      </c>
      <c r="F595" s="144"/>
      <c r="G595" s="144"/>
      <c r="H595" s="144"/>
      <c r="I595" s="144"/>
      <c r="J595" s="144"/>
      <c r="K595" s="144"/>
      <c r="L595" s="144"/>
      <c r="M595" s="144"/>
      <c r="N595" s="144"/>
      <c r="O595" s="144"/>
      <c r="P595" s="144"/>
      <c r="Q595" s="146" t="s">
        <v>19</v>
      </c>
      <c r="R595" s="168">
        <f>ROUND(PI()/4*(0.127)^2*W595*2,3)</f>
        <v>0.127</v>
      </c>
      <c r="S595" s="169"/>
      <c r="T595" s="170"/>
      <c r="U595" s="147" t="s">
        <v>34</v>
      </c>
      <c r="W595" s="171">
        <f>LOOKUP(V594,$D$2:$D$64,$Z$2:$Z$64)</f>
        <v>5</v>
      </c>
      <c r="X595" s="171"/>
      <c r="Y595" s="32"/>
      <c r="Z595" s="32" t="s">
        <v>131</v>
      </c>
    </row>
    <row r="596" spans="1:26" s="6" customFormat="1" ht="20.100000000000001" hidden="1" customHeight="1">
      <c r="A596" s="143"/>
      <c r="B596" s="144"/>
      <c r="C596" s="144"/>
      <c r="D596" s="148"/>
      <c r="E596" s="144" t="str">
        <f>" 3차주입(정착장):π/4x(0.127)^2x"&amp;FIXED(W596,1)&amp;"M*3.0"</f>
        <v xml:space="preserve"> 3차주입(정착장):π/4x(0.127)^2x5.0M*3.0</v>
      </c>
      <c r="F596" s="144"/>
      <c r="G596" s="144"/>
      <c r="H596" s="144"/>
      <c r="I596" s="144"/>
      <c r="J596" s="144"/>
      <c r="K596" s="144"/>
      <c r="L596" s="144"/>
      <c r="M596" s="144"/>
      <c r="N596" s="144"/>
      <c r="O596" s="144"/>
      <c r="P596" s="144"/>
      <c r="Q596" s="146" t="s">
        <v>19</v>
      </c>
      <c r="R596" s="168">
        <f>ROUND(PI()/4*(0.127)^2*W596*3,3)</f>
        <v>0.19</v>
      </c>
      <c r="S596" s="169"/>
      <c r="T596" s="170"/>
      <c r="U596" s="147" t="s">
        <v>34</v>
      </c>
      <c r="W596" s="158">
        <f>LOOKUP(V594,$D$2:$D$64,$AB$2:$AB$64)</f>
        <v>5</v>
      </c>
      <c r="X596" s="158"/>
      <c r="Y596" s="33">
        <f>LOOKUP(V594,$D$2:$D$64,$E$2:$E$64)</f>
        <v>0</v>
      </c>
      <c r="Z596" s="71">
        <f>SUM(R594:T596)*Y596</f>
        <v>0</v>
      </c>
    </row>
    <row r="597" spans="1:26" s="6" customFormat="1" ht="20.100000000000001" hidden="1" customHeight="1">
      <c r="A597" s="143"/>
      <c r="B597" s="144"/>
      <c r="C597" s="144"/>
      <c r="D597" s="148"/>
      <c r="E597" s="144" t="str">
        <f>" 시멘트량:("&amp;FIXED(R594,3)&amp;"+"&amp;FIXED(R595,3)&amp;"+"&amp;FIXED(R596,3)&amp;")x1303 kg/m3"</f>
        <v xml:space="preserve"> 시멘트량:(0.127+0.127+0.190)x1303 kg/m3</v>
      </c>
      <c r="F597" s="144"/>
      <c r="G597" s="144"/>
      <c r="H597" s="144"/>
      <c r="I597" s="144"/>
      <c r="J597" s="144"/>
      <c r="K597" s="144"/>
      <c r="L597" s="144"/>
      <c r="M597" s="144"/>
      <c r="N597" s="144"/>
      <c r="O597" s="144"/>
      <c r="P597" s="144"/>
      <c r="Q597" s="146" t="s">
        <v>19</v>
      </c>
      <c r="R597" s="172">
        <f>ROUND(SUM(R594:T596)*1303,3)</f>
        <v>578.53200000000004</v>
      </c>
      <c r="S597" s="173"/>
      <c r="T597" s="174"/>
      <c r="U597" s="147" t="s">
        <v>35</v>
      </c>
      <c r="W597" s="166">
        <f>ROUND(R597/40*Y596,0)</f>
        <v>0</v>
      </c>
      <c r="X597" s="166"/>
    </row>
    <row r="598" spans="1:26" s="6" customFormat="1" ht="20.100000000000001" hidden="1" customHeight="1">
      <c r="A598" s="143"/>
      <c r="B598" s="144"/>
      <c r="C598" s="144"/>
      <c r="D598" s="148"/>
      <c r="E598" s="144" t="str">
        <f>" 감수제(0.2%):("&amp;FIXED(R594,3)&amp;"+"&amp;FIXED(R595,3)&amp;"+"&amp;FIXED(R596,3)&amp;")x2.606 kg/m3"</f>
        <v xml:space="preserve"> 감수제(0.2%):(0.127+0.127+0.190)x2.606 kg/m3</v>
      </c>
      <c r="F598" s="144"/>
      <c r="G598" s="144"/>
      <c r="H598" s="144"/>
      <c r="I598" s="144"/>
      <c r="J598" s="144"/>
      <c r="K598" s="144"/>
      <c r="L598" s="144"/>
      <c r="M598" s="144"/>
      <c r="N598" s="144"/>
      <c r="O598" s="144"/>
      <c r="P598" s="144"/>
      <c r="Q598" s="146" t="s">
        <v>19</v>
      </c>
      <c r="R598" s="172">
        <f>ROUND(SUM(R594:T596)*2.606,3)</f>
        <v>1.157</v>
      </c>
      <c r="S598" s="173"/>
      <c r="T598" s="174"/>
      <c r="U598" s="147" t="s">
        <v>35</v>
      </c>
    </row>
    <row r="599" spans="1:26" s="6" customFormat="1" ht="20.100000000000001" hidden="1" customHeight="1">
      <c r="A599" s="143"/>
      <c r="B599" s="144"/>
      <c r="C599" s="144"/>
      <c r="D599" s="148"/>
      <c r="E599" s="144" t="str">
        <f>" 알루미늄분말(0.01%):("&amp;FIXED(R594,3)&amp;"+"&amp;FIXED(R595,3)&amp;"+"&amp;FIXED(R596,3)&amp;")x0.1303 kg/m3"</f>
        <v xml:space="preserve"> 알루미늄분말(0.01%):(0.127+0.127+0.190)x0.1303 kg/m3</v>
      </c>
      <c r="F599" s="144"/>
      <c r="G599" s="144"/>
      <c r="H599" s="144"/>
      <c r="I599" s="144"/>
      <c r="J599" s="144"/>
      <c r="K599" s="144"/>
      <c r="L599" s="144"/>
      <c r="M599" s="144"/>
      <c r="N599" s="144"/>
      <c r="O599" s="144"/>
      <c r="P599" s="144"/>
      <c r="Q599" s="146" t="s">
        <v>19</v>
      </c>
      <c r="R599" s="172">
        <f>ROUND(SUM(R594:T596)*0.1303,3)</f>
        <v>5.8000000000000003E-2</v>
      </c>
      <c r="S599" s="173"/>
      <c r="T599" s="174"/>
      <c r="U599" s="147" t="s">
        <v>35</v>
      </c>
    </row>
    <row r="600" spans="1:26" s="6" customFormat="1" ht="20.100000000000001" hidden="1" customHeight="1">
      <c r="A600" s="143"/>
      <c r="B600" s="144"/>
      <c r="C600" s="144"/>
      <c r="D600" s="148"/>
      <c r="E600" s="144"/>
      <c r="F600" s="144"/>
      <c r="G600" s="144"/>
      <c r="H600" s="144"/>
      <c r="I600" s="144"/>
      <c r="J600" s="144"/>
      <c r="K600" s="144"/>
      <c r="L600" s="144"/>
      <c r="M600" s="144"/>
      <c r="N600" s="144"/>
      <c r="O600" s="144"/>
      <c r="P600" s="144"/>
      <c r="Q600" s="146"/>
      <c r="R600" s="149"/>
      <c r="S600" s="150"/>
      <c r="T600" s="151"/>
      <c r="U600" s="147"/>
    </row>
    <row r="601" spans="1:26" s="6" customFormat="1" ht="20.100000000000001" hidden="1" customHeight="1">
      <c r="A601" s="143"/>
      <c r="B601" s="144"/>
      <c r="C601" s="144"/>
      <c r="D601" s="148"/>
      <c r="E601" s="144" t="str">
        <f>E115</f>
        <v>4+849.75</v>
      </c>
      <c r="F601" s="144"/>
      <c r="G601" s="144"/>
      <c r="H601" s="144"/>
      <c r="I601" s="144"/>
      <c r="J601" s="144"/>
      <c r="K601" s="144"/>
      <c r="L601" s="144"/>
      <c r="M601" s="144"/>
      <c r="N601" s="144"/>
      <c r="O601" s="144"/>
      <c r="P601" s="144"/>
      <c r="Q601" s="144"/>
      <c r="R601" s="143"/>
      <c r="S601" s="144"/>
      <c r="T601" s="152"/>
      <c r="U601" s="147"/>
      <c r="V601" s="30" t="s">
        <v>33</v>
      </c>
    </row>
    <row r="602" spans="1:26" s="6" customFormat="1" ht="20.100000000000001" hidden="1" customHeight="1">
      <c r="A602" s="143"/>
      <c r="B602" s="144"/>
      <c r="C602" s="144"/>
      <c r="D602" s="145" t="s">
        <v>160</v>
      </c>
      <c r="E602" s="144" t="str">
        <f>" 1차주입(평균천공장):π/4x(0.127)^2x"&amp;FIXED(W602,1)&amp;"M"</f>
        <v xml:space="preserve"> 1차주입(평균천공장):π/4x(0.127)^2x13.0M</v>
      </c>
      <c r="F602" s="144"/>
      <c r="G602" s="144"/>
      <c r="H602" s="144"/>
      <c r="I602" s="144"/>
      <c r="J602" s="144"/>
      <c r="K602" s="144"/>
      <c r="L602" s="144"/>
      <c r="M602" s="144"/>
      <c r="N602" s="144"/>
      <c r="O602" s="144"/>
      <c r="P602" s="144"/>
      <c r="Q602" s="146" t="s">
        <v>19</v>
      </c>
      <c r="R602" s="168">
        <f>ROUND(PI()/4*(0.127)^2*W602,3)</f>
        <v>0.16500000000000001</v>
      </c>
      <c r="S602" s="169"/>
      <c r="T602" s="170"/>
      <c r="U602" s="147" t="s">
        <v>34</v>
      </c>
      <c r="V602" s="31">
        <v>38</v>
      </c>
      <c r="W602" s="171">
        <f>LOOKUP(V602,$D$2:$D$64,$V$2:$V$64)</f>
        <v>13</v>
      </c>
      <c r="X602" s="171"/>
      <c r="Y602" s="32"/>
    </row>
    <row r="603" spans="1:26" s="6" customFormat="1" ht="20.100000000000001" hidden="1" customHeight="1">
      <c r="A603" s="143"/>
      <c r="B603" s="144"/>
      <c r="C603" s="144"/>
      <c r="D603" s="148"/>
      <c r="E603" s="144" t="str">
        <f>" 2차주입(자유장):π/4x(0.127)^2x"&amp;FIXED(W603,1)&amp;"M * 2.0"</f>
        <v xml:space="preserve"> 2차주입(자유장):π/4x(0.127)^2x7.0M * 2.0</v>
      </c>
      <c r="F603" s="144"/>
      <c r="G603" s="144"/>
      <c r="H603" s="144"/>
      <c r="I603" s="144"/>
      <c r="J603" s="144"/>
      <c r="K603" s="144"/>
      <c r="L603" s="144"/>
      <c r="M603" s="144"/>
      <c r="N603" s="144"/>
      <c r="O603" s="144"/>
      <c r="P603" s="144"/>
      <c r="Q603" s="146" t="s">
        <v>19</v>
      </c>
      <c r="R603" s="168">
        <f>ROUND(PI()/4*(0.127)^2*W603*2,3)</f>
        <v>0.17699999999999999</v>
      </c>
      <c r="S603" s="169"/>
      <c r="T603" s="170"/>
      <c r="U603" s="147" t="s">
        <v>34</v>
      </c>
      <c r="W603" s="171">
        <f>LOOKUP(V602,$D$2:$D$64,$Z$2:$Z$64)</f>
        <v>7</v>
      </c>
      <c r="X603" s="171"/>
      <c r="Y603" s="32"/>
      <c r="Z603" s="32" t="s">
        <v>131</v>
      </c>
    </row>
    <row r="604" spans="1:26" s="6" customFormat="1" ht="20.100000000000001" hidden="1" customHeight="1">
      <c r="A604" s="143"/>
      <c r="B604" s="144"/>
      <c r="C604" s="144"/>
      <c r="D604" s="148"/>
      <c r="E604" s="144" t="str">
        <f>" 3차주입(정착장):π/4x(0.127)^2x"&amp;FIXED(W604,1)&amp;"M*3.0"</f>
        <v xml:space="preserve"> 3차주입(정착장):π/4x(0.127)^2x6.0M*3.0</v>
      </c>
      <c r="F604" s="144"/>
      <c r="G604" s="144"/>
      <c r="H604" s="144"/>
      <c r="I604" s="144"/>
      <c r="J604" s="144"/>
      <c r="K604" s="144"/>
      <c r="L604" s="144"/>
      <c r="M604" s="144"/>
      <c r="N604" s="144"/>
      <c r="O604" s="144"/>
      <c r="P604" s="144"/>
      <c r="Q604" s="146" t="s">
        <v>19</v>
      </c>
      <c r="R604" s="168">
        <f>ROUND(PI()/4*(0.127)^2*W604*3,3)</f>
        <v>0.22800000000000001</v>
      </c>
      <c r="S604" s="169"/>
      <c r="T604" s="170"/>
      <c r="U604" s="147" t="s">
        <v>34</v>
      </c>
      <c r="W604" s="158">
        <f>LOOKUP(V602,$D$2:$D$64,$AB$2:$AB$64)</f>
        <v>6</v>
      </c>
      <c r="X604" s="158"/>
      <c r="Y604" s="33">
        <f>LOOKUP(V602,$D$2:$D$64,$E$2:$E$64)</f>
        <v>0</v>
      </c>
      <c r="Z604" s="71">
        <f>SUM(R602:T604)*Y604</f>
        <v>0</v>
      </c>
    </row>
    <row r="605" spans="1:26" s="6" customFormat="1" ht="20.100000000000001" hidden="1" customHeight="1">
      <c r="A605" s="143"/>
      <c r="B605" s="144"/>
      <c r="C605" s="144"/>
      <c r="D605" s="148"/>
      <c r="E605" s="144" t="str">
        <f>" 시멘트량:("&amp;FIXED(R602,3)&amp;"+"&amp;FIXED(R603,3)&amp;"+"&amp;FIXED(R604,3)&amp;")x1303 kg/m3"</f>
        <v xml:space="preserve"> 시멘트량:(0.165+0.177+0.228)x1303 kg/m3</v>
      </c>
      <c r="F605" s="144"/>
      <c r="G605" s="144"/>
      <c r="H605" s="144"/>
      <c r="I605" s="144"/>
      <c r="J605" s="144"/>
      <c r="K605" s="144"/>
      <c r="L605" s="144"/>
      <c r="M605" s="144"/>
      <c r="N605" s="144"/>
      <c r="O605" s="144"/>
      <c r="P605" s="144"/>
      <c r="Q605" s="146" t="s">
        <v>19</v>
      </c>
      <c r="R605" s="172">
        <f>ROUND(SUM(R602:T604)*1303,3)</f>
        <v>742.71</v>
      </c>
      <c r="S605" s="173"/>
      <c r="T605" s="174"/>
      <c r="U605" s="147" t="s">
        <v>35</v>
      </c>
      <c r="W605" s="166">
        <f>ROUND(R605/40*Y604,0)</f>
        <v>0</v>
      </c>
      <c r="X605" s="166"/>
    </row>
    <row r="606" spans="1:26" s="6" customFormat="1" ht="20.100000000000001" hidden="1" customHeight="1">
      <c r="A606" s="143"/>
      <c r="B606" s="144"/>
      <c r="C606" s="144"/>
      <c r="D606" s="148"/>
      <c r="E606" s="144" t="str">
        <f>" 감수제(0.2%):("&amp;FIXED(R602,3)&amp;"+"&amp;FIXED(R603,3)&amp;"+"&amp;FIXED(R604,3)&amp;")x2.606 kg/m3"</f>
        <v xml:space="preserve"> 감수제(0.2%):(0.165+0.177+0.228)x2.606 kg/m3</v>
      </c>
      <c r="F606" s="144"/>
      <c r="G606" s="144"/>
      <c r="H606" s="144"/>
      <c r="I606" s="144"/>
      <c r="J606" s="144"/>
      <c r="K606" s="144"/>
      <c r="L606" s="144"/>
      <c r="M606" s="144"/>
      <c r="N606" s="144"/>
      <c r="O606" s="144"/>
      <c r="P606" s="144"/>
      <c r="Q606" s="146" t="s">
        <v>19</v>
      </c>
      <c r="R606" s="172">
        <f>ROUND(SUM(R602:T604)*2.606,3)</f>
        <v>1.4850000000000001</v>
      </c>
      <c r="S606" s="173"/>
      <c r="T606" s="174"/>
      <c r="U606" s="147" t="s">
        <v>35</v>
      </c>
    </row>
    <row r="607" spans="1:26" s="6" customFormat="1" ht="20.100000000000001" hidden="1" customHeight="1">
      <c r="A607" s="143"/>
      <c r="B607" s="144"/>
      <c r="C607" s="144"/>
      <c r="D607" s="148"/>
      <c r="E607" s="144" t="str">
        <f>" 알루미늄분말(0.01%):("&amp;FIXED(R602,3)&amp;"+"&amp;FIXED(R603,3)&amp;"+"&amp;FIXED(R604,3)&amp;")x0.1303 kg/m3"</f>
        <v xml:space="preserve"> 알루미늄분말(0.01%):(0.165+0.177+0.228)x0.1303 kg/m3</v>
      </c>
      <c r="F607" s="144"/>
      <c r="G607" s="144"/>
      <c r="H607" s="144"/>
      <c r="I607" s="144"/>
      <c r="J607" s="144"/>
      <c r="K607" s="144"/>
      <c r="L607" s="144"/>
      <c r="M607" s="144"/>
      <c r="N607" s="144"/>
      <c r="O607" s="144"/>
      <c r="P607" s="144"/>
      <c r="Q607" s="146" t="s">
        <v>19</v>
      </c>
      <c r="R607" s="172">
        <f>ROUND(SUM(R602:T604)*0.1303,3)</f>
        <v>7.3999999999999996E-2</v>
      </c>
      <c r="S607" s="173"/>
      <c r="T607" s="174"/>
      <c r="U607" s="147" t="s">
        <v>35</v>
      </c>
    </row>
    <row r="608" spans="1:26" s="6" customFormat="1" ht="20.100000000000001" hidden="1" customHeight="1">
      <c r="A608" s="143"/>
      <c r="B608" s="144"/>
      <c r="C608" s="144"/>
      <c r="D608" s="148"/>
      <c r="E608" s="144"/>
      <c r="F608" s="144"/>
      <c r="G608" s="144"/>
      <c r="H608" s="144"/>
      <c r="I608" s="144"/>
      <c r="J608" s="144"/>
      <c r="K608" s="144"/>
      <c r="L608" s="144"/>
      <c r="M608" s="144"/>
      <c r="N608" s="144"/>
      <c r="O608" s="144"/>
      <c r="P608" s="144"/>
      <c r="Q608" s="144"/>
      <c r="R608" s="149"/>
      <c r="S608" s="150"/>
      <c r="T608" s="151"/>
      <c r="U608" s="147"/>
      <c r="V608" s="30" t="s">
        <v>33</v>
      </c>
    </row>
    <row r="609" spans="1:26" s="6" customFormat="1" ht="20.100000000000001" hidden="1" customHeight="1">
      <c r="A609" s="143"/>
      <c r="B609" s="144"/>
      <c r="C609" s="144"/>
      <c r="D609" s="145" t="s">
        <v>161</v>
      </c>
      <c r="E609" s="144" t="str">
        <f>" 1차주입(평균천공장):π/4x(0.127)^2x"&amp;FIXED(W609,1)&amp;"M"</f>
        <v xml:space="preserve"> 1차주입(평균천공장):π/4x(0.127)^2x11.0M</v>
      </c>
      <c r="F609" s="144"/>
      <c r="G609" s="144"/>
      <c r="H609" s="144"/>
      <c r="I609" s="144"/>
      <c r="J609" s="144"/>
      <c r="K609" s="144"/>
      <c r="L609" s="144"/>
      <c r="M609" s="144"/>
      <c r="N609" s="144"/>
      <c r="O609" s="144"/>
      <c r="P609" s="144"/>
      <c r="Q609" s="146" t="s">
        <v>19</v>
      </c>
      <c r="R609" s="168">
        <f>ROUND(PI()/4*(0.127)^2*W609,3)</f>
        <v>0.13900000000000001</v>
      </c>
      <c r="S609" s="169"/>
      <c r="T609" s="170"/>
      <c r="U609" s="147" t="s">
        <v>34</v>
      </c>
      <c r="V609" s="31">
        <v>39</v>
      </c>
      <c r="W609" s="171">
        <f>LOOKUP(V609,$D$2:$D$64,$V$2:$V$64)</f>
        <v>11</v>
      </c>
      <c r="X609" s="171"/>
      <c r="Y609" s="32"/>
    </row>
    <row r="610" spans="1:26" s="6" customFormat="1" ht="20.100000000000001" hidden="1" customHeight="1">
      <c r="A610" s="143"/>
      <c r="B610" s="144"/>
      <c r="C610" s="144"/>
      <c r="D610" s="148"/>
      <c r="E610" s="144" t="str">
        <f>" 2차주입(자유장):π/4x(0.127)^2x"&amp;FIXED(W610,1)&amp;"M * 2.0"</f>
        <v xml:space="preserve"> 2차주입(자유장):π/4x(0.127)^2x5.0M * 2.0</v>
      </c>
      <c r="F610" s="144"/>
      <c r="G610" s="144"/>
      <c r="H610" s="144"/>
      <c r="I610" s="144"/>
      <c r="J610" s="144"/>
      <c r="K610" s="144"/>
      <c r="L610" s="144"/>
      <c r="M610" s="144"/>
      <c r="N610" s="144"/>
      <c r="O610" s="144"/>
      <c r="P610" s="144"/>
      <c r="Q610" s="146" t="s">
        <v>19</v>
      </c>
      <c r="R610" s="168">
        <f>ROUND(PI()/4*(0.127)^2*W610*2,3)</f>
        <v>0.127</v>
      </c>
      <c r="S610" s="169"/>
      <c r="T610" s="170"/>
      <c r="U610" s="147" t="s">
        <v>34</v>
      </c>
      <c r="W610" s="171">
        <f>LOOKUP(V609,$D$2:$D$64,$Z$2:$Z$64)</f>
        <v>5</v>
      </c>
      <c r="X610" s="171"/>
      <c r="Y610" s="32"/>
      <c r="Z610" s="32" t="s">
        <v>131</v>
      </c>
    </row>
    <row r="611" spans="1:26" s="6" customFormat="1" ht="20.100000000000001" hidden="1" customHeight="1">
      <c r="A611" s="143"/>
      <c r="B611" s="144"/>
      <c r="C611" s="144"/>
      <c r="D611" s="148"/>
      <c r="E611" s="144" t="str">
        <f>" 3차주입(정착장):π/4x(0.127)^2x"&amp;FIXED(W611,1)&amp;"M*3.0"</f>
        <v xml:space="preserve"> 3차주입(정착장):π/4x(0.127)^2x6.0M*3.0</v>
      </c>
      <c r="F611" s="144"/>
      <c r="G611" s="144"/>
      <c r="H611" s="144"/>
      <c r="I611" s="144"/>
      <c r="J611" s="144"/>
      <c r="K611" s="144"/>
      <c r="L611" s="144"/>
      <c r="M611" s="144"/>
      <c r="N611" s="144"/>
      <c r="O611" s="144"/>
      <c r="P611" s="144"/>
      <c r="Q611" s="146" t="s">
        <v>19</v>
      </c>
      <c r="R611" s="168">
        <f>ROUND(PI()/4*(0.127)^2*W611*3,3)</f>
        <v>0.22800000000000001</v>
      </c>
      <c r="S611" s="169"/>
      <c r="T611" s="170"/>
      <c r="U611" s="147" t="s">
        <v>34</v>
      </c>
      <c r="W611" s="158">
        <f>LOOKUP(V609,$D$2:$D$64,$AB$2:$AB$64)</f>
        <v>6</v>
      </c>
      <c r="X611" s="158"/>
      <c r="Y611" s="33">
        <f>LOOKUP(V609,$D$2:$D$64,$E$2:$E$64)</f>
        <v>0</v>
      </c>
      <c r="Z611" s="71">
        <f>SUM(R609:T611)*Y611</f>
        <v>0</v>
      </c>
    </row>
    <row r="612" spans="1:26" s="6" customFormat="1" ht="20.100000000000001" hidden="1" customHeight="1">
      <c r="A612" s="143"/>
      <c r="B612" s="144"/>
      <c r="C612" s="144"/>
      <c r="D612" s="148"/>
      <c r="E612" s="144" t="str">
        <f>" 시멘트량:("&amp;FIXED(R609,3)&amp;"+"&amp;FIXED(R610,3)&amp;"+"&amp;FIXED(R611,3)&amp;")x1303 kg/m3"</f>
        <v xml:space="preserve"> 시멘트량:(0.139+0.127+0.228)x1303 kg/m3</v>
      </c>
      <c r="F612" s="144"/>
      <c r="G612" s="144"/>
      <c r="H612" s="144"/>
      <c r="I612" s="144"/>
      <c r="J612" s="144"/>
      <c r="K612" s="144"/>
      <c r="L612" s="144"/>
      <c r="M612" s="144"/>
      <c r="N612" s="144"/>
      <c r="O612" s="144"/>
      <c r="P612" s="144"/>
      <c r="Q612" s="146" t="s">
        <v>19</v>
      </c>
      <c r="R612" s="172">
        <f>ROUND(SUM(R609:T611)*1303,3)</f>
        <v>643.68200000000002</v>
      </c>
      <c r="S612" s="173"/>
      <c r="T612" s="174"/>
      <c r="U612" s="147" t="s">
        <v>35</v>
      </c>
      <c r="W612" s="166">
        <f>ROUND(R612/40*Y611,0)</f>
        <v>0</v>
      </c>
      <c r="X612" s="166"/>
    </row>
    <row r="613" spans="1:26" s="6" customFormat="1" ht="20.100000000000001" hidden="1" customHeight="1">
      <c r="A613" s="143"/>
      <c r="B613" s="144"/>
      <c r="C613" s="144"/>
      <c r="D613" s="148"/>
      <c r="E613" s="144" t="str">
        <f>" 감수제(0.2%):("&amp;FIXED(R609,3)&amp;"+"&amp;FIXED(R610,3)&amp;"+"&amp;FIXED(R611,3)&amp;")x2.606 kg/m3"</f>
        <v xml:space="preserve"> 감수제(0.2%):(0.139+0.127+0.228)x2.606 kg/m3</v>
      </c>
      <c r="F613" s="144"/>
      <c r="G613" s="144"/>
      <c r="H613" s="144"/>
      <c r="I613" s="144"/>
      <c r="J613" s="144"/>
      <c r="K613" s="144"/>
      <c r="L613" s="144"/>
      <c r="M613" s="144"/>
      <c r="N613" s="144"/>
      <c r="O613" s="144"/>
      <c r="P613" s="144"/>
      <c r="Q613" s="146" t="s">
        <v>19</v>
      </c>
      <c r="R613" s="172">
        <f>ROUND(SUM(R609:T611)*2.606,3)</f>
        <v>1.2869999999999999</v>
      </c>
      <c r="S613" s="173"/>
      <c r="T613" s="174"/>
      <c r="U613" s="147" t="s">
        <v>35</v>
      </c>
    </row>
    <row r="614" spans="1:26" s="6" customFormat="1" ht="20.100000000000001" hidden="1" customHeight="1">
      <c r="A614" s="143"/>
      <c r="B614" s="144"/>
      <c r="C614" s="144"/>
      <c r="D614" s="148"/>
      <c r="E614" s="144" t="str">
        <f>" 알루미늄분말(0.01%):("&amp;FIXED(R609,3)&amp;"+"&amp;FIXED(R610,3)&amp;"+"&amp;FIXED(R611,3)&amp;")x0.1303 kg/m3"</f>
        <v xml:space="preserve"> 알루미늄분말(0.01%):(0.139+0.127+0.228)x0.1303 kg/m3</v>
      </c>
      <c r="F614" s="144"/>
      <c r="G614" s="144"/>
      <c r="H614" s="144"/>
      <c r="I614" s="144"/>
      <c r="J614" s="144"/>
      <c r="K614" s="144"/>
      <c r="L614" s="144"/>
      <c r="M614" s="144"/>
      <c r="N614" s="144"/>
      <c r="O614" s="144"/>
      <c r="P614" s="144"/>
      <c r="Q614" s="146" t="s">
        <v>19</v>
      </c>
      <c r="R614" s="172">
        <f>ROUND(SUM(R609:T611)*0.1303,3)</f>
        <v>6.4000000000000001E-2</v>
      </c>
      <c r="S614" s="173"/>
      <c r="T614" s="174"/>
      <c r="U614" s="147" t="s">
        <v>35</v>
      </c>
    </row>
    <row r="615" spans="1:26" s="6" customFormat="1" ht="20.100000000000001" hidden="1" customHeight="1">
      <c r="A615" s="143"/>
      <c r="B615" s="144"/>
      <c r="C615" s="144"/>
      <c r="D615" s="148"/>
      <c r="E615" s="144"/>
      <c r="F615" s="144"/>
      <c r="G615" s="144"/>
      <c r="H615" s="144"/>
      <c r="I615" s="144"/>
      <c r="J615" s="144"/>
      <c r="K615" s="144"/>
      <c r="L615" s="144"/>
      <c r="M615" s="144"/>
      <c r="N615" s="144"/>
      <c r="O615" s="144"/>
      <c r="P615" s="144"/>
      <c r="Q615" s="144"/>
      <c r="R615" s="149"/>
      <c r="S615" s="150"/>
      <c r="T615" s="151"/>
      <c r="U615" s="147"/>
      <c r="V615" s="30" t="s">
        <v>33</v>
      </c>
    </row>
    <row r="616" spans="1:26" s="6" customFormat="1" ht="19.5" hidden="1" customHeight="1">
      <c r="A616" s="143"/>
      <c r="B616" s="144"/>
      <c r="C616" s="144"/>
      <c r="D616" s="145" t="s">
        <v>163</v>
      </c>
      <c r="E616" s="144" t="str">
        <f>" 1차주입(평균천공장):π/4x(0.127)^2x"&amp;FIXED(W616,1)&amp;"M"</f>
        <v xml:space="preserve"> 1차주입(평균천공장):π/4x(0.127)^2x10.0M</v>
      </c>
      <c r="F616" s="144"/>
      <c r="G616" s="144"/>
      <c r="H616" s="144"/>
      <c r="I616" s="144"/>
      <c r="J616" s="144"/>
      <c r="K616" s="144"/>
      <c r="L616" s="144"/>
      <c r="M616" s="144"/>
      <c r="N616" s="144"/>
      <c r="O616" s="144"/>
      <c r="P616" s="144"/>
      <c r="Q616" s="146" t="s">
        <v>19</v>
      </c>
      <c r="R616" s="168">
        <f>ROUND(PI()/4*(0.127)^2*W616,3)</f>
        <v>0.127</v>
      </c>
      <c r="S616" s="169"/>
      <c r="T616" s="170"/>
      <c r="U616" s="147" t="s">
        <v>34</v>
      </c>
      <c r="V616" s="31">
        <v>40</v>
      </c>
      <c r="W616" s="171">
        <f>LOOKUP(V616,$D$2:$D$64,$V$2:$V$64)</f>
        <v>10</v>
      </c>
      <c r="X616" s="171"/>
      <c r="Y616" s="32"/>
    </row>
    <row r="617" spans="1:26" s="6" customFormat="1" ht="19.5" hidden="1" customHeight="1">
      <c r="A617" s="143"/>
      <c r="B617" s="144"/>
      <c r="C617" s="144"/>
      <c r="D617" s="148"/>
      <c r="E617" s="144" t="str">
        <f>" 2차주입(자유장):π/4x(0.127)^2x"&amp;FIXED(W617,1)&amp;"M * 2.0"</f>
        <v xml:space="preserve"> 2차주입(자유장):π/4x(0.127)^2x5.0M * 2.0</v>
      </c>
      <c r="F617" s="144"/>
      <c r="G617" s="144"/>
      <c r="H617" s="144"/>
      <c r="I617" s="144"/>
      <c r="J617" s="144"/>
      <c r="K617" s="144"/>
      <c r="L617" s="144"/>
      <c r="M617" s="144"/>
      <c r="N617" s="144"/>
      <c r="O617" s="144"/>
      <c r="P617" s="144"/>
      <c r="Q617" s="146" t="s">
        <v>19</v>
      </c>
      <c r="R617" s="168">
        <f>ROUND(PI()/4*(0.127)^2*W617*2,3)</f>
        <v>0.127</v>
      </c>
      <c r="S617" s="169"/>
      <c r="T617" s="170"/>
      <c r="U617" s="147" t="s">
        <v>34</v>
      </c>
      <c r="W617" s="171">
        <f>LOOKUP(V616,$D$2:$D$64,$Z$2:$Z$64)</f>
        <v>5</v>
      </c>
      <c r="X617" s="171"/>
      <c r="Y617" s="32"/>
      <c r="Z617" s="32" t="s">
        <v>131</v>
      </c>
    </row>
    <row r="618" spans="1:26" s="6" customFormat="1" ht="19.5" hidden="1" customHeight="1">
      <c r="A618" s="143"/>
      <c r="B618" s="144"/>
      <c r="C618" s="144"/>
      <c r="D618" s="148"/>
      <c r="E618" s="144" t="str">
        <f>" 3차주입(정착장):π/4x(0.127)^2x"&amp;FIXED(W618,1)&amp;"M*3.0"</f>
        <v xml:space="preserve"> 3차주입(정착장):π/4x(0.127)^2x5.0M*3.0</v>
      </c>
      <c r="F618" s="144"/>
      <c r="G618" s="144"/>
      <c r="H618" s="144"/>
      <c r="I618" s="144"/>
      <c r="J618" s="144"/>
      <c r="K618" s="144"/>
      <c r="L618" s="144"/>
      <c r="M618" s="144"/>
      <c r="N618" s="144"/>
      <c r="O618" s="144"/>
      <c r="P618" s="144"/>
      <c r="Q618" s="146" t="s">
        <v>19</v>
      </c>
      <c r="R618" s="168">
        <f>ROUND(PI()/4*(0.127)^2*W618*3,3)</f>
        <v>0.19</v>
      </c>
      <c r="S618" s="169"/>
      <c r="T618" s="170"/>
      <c r="U618" s="147" t="s">
        <v>34</v>
      </c>
      <c r="W618" s="158">
        <f>LOOKUP(V616,$D$2:$D$64,$AB$2:$AB$64)</f>
        <v>5</v>
      </c>
      <c r="X618" s="158"/>
      <c r="Y618" s="33">
        <f>LOOKUP(V616,$D$2:$D$64,$E$2:$E$64)</f>
        <v>0</v>
      </c>
      <c r="Z618" s="71">
        <f>SUM(R616:T618)*Y618</f>
        <v>0</v>
      </c>
    </row>
    <row r="619" spans="1:26" s="6" customFormat="1" ht="19.5" hidden="1" customHeight="1">
      <c r="A619" s="143"/>
      <c r="B619" s="144"/>
      <c r="C619" s="144"/>
      <c r="D619" s="148"/>
      <c r="E619" s="144" t="str">
        <f>" 시멘트량:("&amp;FIXED(R616,3)&amp;"+"&amp;FIXED(R617,3)&amp;"+"&amp;FIXED(R618,3)&amp;")x1303 kg/m3"</f>
        <v xml:space="preserve"> 시멘트량:(0.127+0.127+0.190)x1303 kg/m3</v>
      </c>
      <c r="F619" s="144"/>
      <c r="G619" s="144"/>
      <c r="H619" s="144"/>
      <c r="I619" s="144"/>
      <c r="J619" s="144"/>
      <c r="K619" s="144"/>
      <c r="L619" s="144"/>
      <c r="M619" s="144"/>
      <c r="N619" s="144"/>
      <c r="O619" s="144"/>
      <c r="P619" s="144"/>
      <c r="Q619" s="146" t="s">
        <v>19</v>
      </c>
      <c r="R619" s="172">
        <f>ROUND(SUM(R616:T618)*1303,3)</f>
        <v>578.53200000000004</v>
      </c>
      <c r="S619" s="173"/>
      <c r="T619" s="174"/>
      <c r="U619" s="147" t="s">
        <v>35</v>
      </c>
      <c r="W619" s="166">
        <f>ROUND(R619/40*Y618,0)</f>
        <v>0</v>
      </c>
      <c r="X619" s="166"/>
    </row>
    <row r="620" spans="1:26" s="6" customFormat="1" ht="19.5" hidden="1" customHeight="1">
      <c r="A620" s="143"/>
      <c r="B620" s="144"/>
      <c r="C620" s="144"/>
      <c r="D620" s="148"/>
      <c r="E620" s="144" t="str">
        <f>" 감수제(0.2%):("&amp;FIXED(R616,3)&amp;"+"&amp;FIXED(R617,3)&amp;"+"&amp;FIXED(R618,3)&amp;")x2.606 kg/m3"</f>
        <v xml:space="preserve"> 감수제(0.2%):(0.127+0.127+0.190)x2.606 kg/m3</v>
      </c>
      <c r="F620" s="144"/>
      <c r="G620" s="144"/>
      <c r="H620" s="144"/>
      <c r="I620" s="144"/>
      <c r="J620" s="144"/>
      <c r="K620" s="144"/>
      <c r="L620" s="144"/>
      <c r="M620" s="144"/>
      <c r="N620" s="144"/>
      <c r="O620" s="144"/>
      <c r="P620" s="144"/>
      <c r="Q620" s="146" t="s">
        <v>19</v>
      </c>
      <c r="R620" s="172">
        <f>ROUND(SUM(R616:T618)*2.606,3)</f>
        <v>1.157</v>
      </c>
      <c r="S620" s="173"/>
      <c r="T620" s="174"/>
      <c r="U620" s="147" t="s">
        <v>35</v>
      </c>
    </row>
    <row r="621" spans="1:26" s="6" customFormat="1" ht="19.5" hidden="1" customHeight="1">
      <c r="A621" s="143"/>
      <c r="B621" s="144"/>
      <c r="C621" s="144"/>
      <c r="D621" s="148"/>
      <c r="E621" s="144" t="str">
        <f>" 알루미늄분말(0.01%):("&amp;FIXED(R616,3)&amp;"+"&amp;FIXED(R617,3)&amp;"+"&amp;FIXED(R618,3)&amp;")x0.1303 kg/m3"</f>
        <v xml:space="preserve"> 알루미늄분말(0.01%):(0.127+0.127+0.190)x0.1303 kg/m3</v>
      </c>
      <c r="F621" s="144"/>
      <c r="G621" s="144"/>
      <c r="H621" s="144"/>
      <c r="I621" s="144"/>
      <c r="J621" s="144"/>
      <c r="K621" s="144"/>
      <c r="L621" s="144"/>
      <c r="M621" s="144"/>
      <c r="N621" s="144"/>
      <c r="O621" s="144"/>
      <c r="P621" s="144"/>
      <c r="Q621" s="146" t="s">
        <v>19</v>
      </c>
      <c r="R621" s="172">
        <f>ROUND(SUM(R616:T618)*0.1303,3)</f>
        <v>5.8000000000000003E-2</v>
      </c>
      <c r="S621" s="173"/>
      <c r="T621" s="174"/>
      <c r="U621" s="147" t="s">
        <v>35</v>
      </c>
    </row>
    <row r="622" spans="1:26" s="6" customFormat="1" ht="19.5" hidden="1" customHeight="1">
      <c r="A622" s="143"/>
      <c r="B622" s="144"/>
      <c r="C622" s="144"/>
      <c r="D622" s="148"/>
      <c r="E622" s="144"/>
      <c r="F622" s="144"/>
      <c r="G622" s="144"/>
      <c r="H622" s="144"/>
      <c r="I622" s="144"/>
      <c r="J622" s="144"/>
      <c r="K622" s="144"/>
      <c r="L622" s="144"/>
      <c r="M622" s="144"/>
      <c r="N622" s="144"/>
      <c r="O622" s="144"/>
      <c r="P622" s="144"/>
      <c r="Q622" s="144"/>
      <c r="R622" s="149"/>
      <c r="S622" s="150"/>
      <c r="T622" s="151"/>
      <c r="U622" s="147"/>
      <c r="V622" s="30" t="s">
        <v>33</v>
      </c>
    </row>
    <row r="623" spans="1:26" s="6" customFormat="1" ht="19.5" hidden="1" customHeight="1">
      <c r="A623" s="143"/>
      <c r="B623" s="144"/>
      <c r="C623" s="144"/>
      <c r="D623" s="145" t="s">
        <v>164</v>
      </c>
      <c r="E623" s="144" t="str">
        <f>" 1차주입(평균천공장):π/4x(0.127)^2x"&amp;FIXED(W623,1)&amp;"M"</f>
        <v xml:space="preserve"> 1차주입(평균천공장):π/4x(0.127)^2x10.0M</v>
      </c>
      <c r="F623" s="144"/>
      <c r="G623" s="144"/>
      <c r="H623" s="144"/>
      <c r="I623" s="144"/>
      <c r="J623" s="144"/>
      <c r="K623" s="144"/>
      <c r="L623" s="144"/>
      <c r="M623" s="144"/>
      <c r="N623" s="144"/>
      <c r="O623" s="144"/>
      <c r="P623" s="144"/>
      <c r="Q623" s="146" t="s">
        <v>19</v>
      </c>
      <c r="R623" s="168">
        <f>ROUND(PI()/4*(0.127)^2*W623,3)</f>
        <v>0.127</v>
      </c>
      <c r="S623" s="169"/>
      <c r="T623" s="170"/>
      <c r="U623" s="147" t="s">
        <v>34</v>
      </c>
      <c r="V623" s="31">
        <v>41</v>
      </c>
      <c r="W623" s="171">
        <f>LOOKUP(V623,$D$2:$D$64,$V$2:$V$64)</f>
        <v>10</v>
      </c>
      <c r="X623" s="171"/>
      <c r="Y623" s="32"/>
    </row>
    <row r="624" spans="1:26" s="6" customFormat="1" ht="19.5" hidden="1" customHeight="1">
      <c r="A624" s="143"/>
      <c r="B624" s="144"/>
      <c r="C624" s="144"/>
      <c r="D624" s="148"/>
      <c r="E624" s="144" t="str">
        <f>" 2차주입(자유장):π/4x(0.127)^2x"&amp;FIXED(W624,1)&amp;"M * 2.0"</f>
        <v xml:space="preserve"> 2차주입(자유장):π/4x(0.127)^2x5.0M * 2.0</v>
      </c>
      <c r="F624" s="144"/>
      <c r="G624" s="144"/>
      <c r="H624" s="144"/>
      <c r="I624" s="144"/>
      <c r="J624" s="144"/>
      <c r="K624" s="144"/>
      <c r="L624" s="144"/>
      <c r="M624" s="144"/>
      <c r="N624" s="144"/>
      <c r="O624" s="144"/>
      <c r="P624" s="144"/>
      <c r="Q624" s="146" t="s">
        <v>19</v>
      </c>
      <c r="R624" s="168">
        <f>ROUND(PI()/4*(0.127)^2*W624*2,3)</f>
        <v>0.127</v>
      </c>
      <c r="S624" s="169"/>
      <c r="T624" s="170"/>
      <c r="U624" s="147" t="s">
        <v>34</v>
      </c>
      <c r="W624" s="171">
        <f>LOOKUP(V623,$D$2:$D$64,$Z$2:$Z$64)</f>
        <v>5</v>
      </c>
      <c r="X624" s="171"/>
      <c r="Y624" s="32"/>
      <c r="Z624" s="32" t="s">
        <v>131</v>
      </c>
    </row>
    <row r="625" spans="1:26" s="6" customFormat="1" ht="19.5" hidden="1" customHeight="1">
      <c r="A625" s="143"/>
      <c r="B625" s="144"/>
      <c r="C625" s="144"/>
      <c r="D625" s="148"/>
      <c r="E625" s="144" t="str">
        <f>" 3차주입(정착장):π/4x(0.127)^2x"&amp;FIXED(W625,1)&amp;"M*3.0"</f>
        <v xml:space="preserve"> 3차주입(정착장):π/4x(0.127)^2x5.0M*3.0</v>
      </c>
      <c r="F625" s="144"/>
      <c r="G625" s="144"/>
      <c r="H625" s="144"/>
      <c r="I625" s="144"/>
      <c r="J625" s="144"/>
      <c r="K625" s="144"/>
      <c r="L625" s="144"/>
      <c r="M625" s="144"/>
      <c r="N625" s="144"/>
      <c r="O625" s="144"/>
      <c r="P625" s="144"/>
      <c r="Q625" s="146" t="s">
        <v>19</v>
      </c>
      <c r="R625" s="168">
        <f>ROUND(PI()/4*(0.127)^2*W625*3,3)</f>
        <v>0.19</v>
      </c>
      <c r="S625" s="169"/>
      <c r="T625" s="170"/>
      <c r="U625" s="147" t="s">
        <v>34</v>
      </c>
      <c r="W625" s="158">
        <f>LOOKUP(V623,$D$2:$D$64,$AB$2:$AB$64)</f>
        <v>5</v>
      </c>
      <c r="X625" s="158"/>
      <c r="Y625" s="33">
        <f>LOOKUP(V623,$D$2:$D$64,$E$2:$E$64)</f>
        <v>0</v>
      </c>
      <c r="Z625" s="71">
        <f>SUM(R623:T625)*Y625</f>
        <v>0</v>
      </c>
    </row>
    <row r="626" spans="1:26" s="6" customFormat="1" ht="19.5" hidden="1" customHeight="1">
      <c r="A626" s="143"/>
      <c r="B626" s="144"/>
      <c r="C626" s="144"/>
      <c r="D626" s="148"/>
      <c r="E626" s="144" t="str">
        <f>" 시멘트량:("&amp;FIXED(R623,3)&amp;"+"&amp;FIXED(R624,3)&amp;"+"&amp;FIXED(R625,3)&amp;")x1303 kg/m3"</f>
        <v xml:space="preserve"> 시멘트량:(0.127+0.127+0.190)x1303 kg/m3</v>
      </c>
      <c r="F626" s="144"/>
      <c r="G626" s="144"/>
      <c r="H626" s="144"/>
      <c r="I626" s="144"/>
      <c r="J626" s="144"/>
      <c r="K626" s="144"/>
      <c r="L626" s="144"/>
      <c r="M626" s="144"/>
      <c r="N626" s="144"/>
      <c r="O626" s="144"/>
      <c r="P626" s="144"/>
      <c r="Q626" s="146" t="s">
        <v>19</v>
      </c>
      <c r="R626" s="172">
        <f>ROUND(SUM(R623:T625)*1303,3)</f>
        <v>578.53200000000004</v>
      </c>
      <c r="S626" s="173"/>
      <c r="T626" s="174"/>
      <c r="U626" s="147" t="s">
        <v>35</v>
      </c>
      <c r="W626" s="166">
        <f>ROUND(R626/40*Y625,0)</f>
        <v>0</v>
      </c>
      <c r="X626" s="166"/>
    </row>
    <row r="627" spans="1:26" s="6" customFormat="1" ht="19.5" hidden="1" customHeight="1">
      <c r="A627" s="143"/>
      <c r="B627" s="144"/>
      <c r="C627" s="144"/>
      <c r="D627" s="148"/>
      <c r="E627" s="144" t="str">
        <f>" 감수제(0.2%):("&amp;FIXED(R623,3)&amp;"+"&amp;FIXED(R624,3)&amp;"+"&amp;FIXED(R625,3)&amp;")x2.606 kg/m3"</f>
        <v xml:space="preserve"> 감수제(0.2%):(0.127+0.127+0.190)x2.606 kg/m3</v>
      </c>
      <c r="F627" s="144"/>
      <c r="G627" s="144"/>
      <c r="H627" s="144"/>
      <c r="I627" s="144"/>
      <c r="J627" s="144"/>
      <c r="K627" s="144"/>
      <c r="L627" s="144"/>
      <c r="M627" s="144"/>
      <c r="N627" s="144"/>
      <c r="O627" s="144"/>
      <c r="P627" s="144"/>
      <c r="Q627" s="146" t="s">
        <v>19</v>
      </c>
      <c r="R627" s="172">
        <f>ROUND(SUM(R623:T625)*2.606,3)</f>
        <v>1.157</v>
      </c>
      <c r="S627" s="173"/>
      <c r="T627" s="174"/>
      <c r="U627" s="147" t="s">
        <v>35</v>
      </c>
    </row>
    <row r="628" spans="1:26" s="6" customFormat="1" ht="19.5" hidden="1" customHeight="1">
      <c r="A628" s="143"/>
      <c r="B628" s="144"/>
      <c r="C628" s="144"/>
      <c r="D628" s="148"/>
      <c r="E628" s="144" t="str">
        <f>" 알루미늄분말(0.01%):("&amp;FIXED(R623,3)&amp;"+"&amp;FIXED(R624,3)&amp;"+"&amp;FIXED(R625,3)&amp;")x0.1303 kg/m3"</f>
        <v xml:space="preserve"> 알루미늄분말(0.01%):(0.127+0.127+0.190)x0.1303 kg/m3</v>
      </c>
      <c r="F628" s="144"/>
      <c r="G628" s="144"/>
      <c r="H628" s="144"/>
      <c r="I628" s="144"/>
      <c r="J628" s="144"/>
      <c r="K628" s="144"/>
      <c r="L628" s="144"/>
      <c r="M628" s="144"/>
      <c r="N628" s="144"/>
      <c r="O628" s="144"/>
      <c r="P628" s="144"/>
      <c r="Q628" s="146" t="s">
        <v>19</v>
      </c>
      <c r="R628" s="172">
        <f>ROUND(SUM(R623:T625)*0.1303,3)</f>
        <v>5.8000000000000003E-2</v>
      </c>
      <c r="S628" s="173"/>
      <c r="T628" s="174"/>
      <c r="U628" s="147" t="s">
        <v>35</v>
      </c>
    </row>
    <row r="629" spans="1:26" s="6" customFormat="1" ht="19.5" hidden="1" customHeight="1">
      <c r="A629" s="143"/>
      <c r="B629" s="144"/>
      <c r="C629" s="144"/>
      <c r="D629" s="148"/>
      <c r="E629" s="144"/>
      <c r="F629" s="144"/>
      <c r="G629" s="144"/>
      <c r="H629" s="144"/>
      <c r="I629" s="144"/>
      <c r="J629" s="144"/>
      <c r="K629" s="144"/>
      <c r="L629" s="144"/>
      <c r="M629" s="144"/>
      <c r="N629" s="144"/>
      <c r="O629" s="144"/>
      <c r="P629" s="144"/>
      <c r="Q629" s="144"/>
      <c r="R629" s="149"/>
      <c r="S629" s="150"/>
      <c r="T629" s="151"/>
      <c r="U629" s="147"/>
      <c r="V629" s="30" t="s">
        <v>33</v>
      </c>
    </row>
    <row r="630" spans="1:26" s="6" customFormat="1" ht="19.5" hidden="1" customHeight="1">
      <c r="A630" s="143"/>
      <c r="B630" s="144"/>
      <c r="C630" s="144"/>
      <c r="D630" s="145" t="s">
        <v>165</v>
      </c>
      <c r="E630" s="144" t="str">
        <f>" 1차주입(평균천공장):π/4x(0.127)^2x"&amp;FIXED(W630,1)&amp;"M"</f>
        <v xml:space="preserve"> 1차주입(평균천공장):π/4x(0.127)^2x10.0M</v>
      </c>
      <c r="F630" s="144"/>
      <c r="G630" s="144"/>
      <c r="H630" s="144"/>
      <c r="I630" s="144"/>
      <c r="J630" s="144"/>
      <c r="K630" s="144"/>
      <c r="L630" s="144"/>
      <c r="M630" s="144"/>
      <c r="N630" s="144"/>
      <c r="O630" s="144"/>
      <c r="P630" s="144"/>
      <c r="Q630" s="146" t="s">
        <v>17</v>
      </c>
      <c r="R630" s="168">
        <f>ROUND(PI()/4*(0.127)^2*W630,3)</f>
        <v>0.127</v>
      </c>
      <c r="S630" s="169"/>
      <c r="T630" s="170"/>
      <c r="U630" s="147" t="s">
        <v>34</v>
      </c>
      <c r="V630" s="31">
        <v>42</v>
      </c>
      <c r="W630" s="171">
        <f>LOOKUP(V630,$D$2:$D$64,$V$2:$V$64)</f>
        <v>10</v>
      </c>
      <c r="X630" s="171"/>
      <c r="Y630" s="32"/>
    </row>
    <row r="631" spans="1:26" s="6" customFormat="1" ht="19.5" hidden="1" customHeight="1">
      <c r="A631" s="143"/>
      <c r="B631" s="144"/>
      <c r="C631" s="144"/>
      <c r="D631" s="148"/>
      <c r="E631" s="144" t="str">
        <f>" 2차주입(자유장):π/4x(0.127)^2x"&amp;FIXED(W631,1)&amp;"M * 2.0"</f>
        <v xml:space="preserve"> 2차주입(자유장):π/4x(0.127)^2x5.0M * 2.0</v>
      </c>
      <c r="F631" s="144"/>
      <c r="G631" s="144"/>
      <c r="H631" s="144"/>
      <c r="I631" s="144"/>
      <c r="J631" s="144"/>
      <c r="K631" s="144"/>
      <c r="L631" s="144"/>
      <c r="M631" s="144"/>
      <c r="N631" s="144"/>
      <c r="O631" s="144"/>
      <c r="P631" s="144"/>
      <c r="Q631" s="146" t="s">
        <v>17</v>
      </c>
      <c r="R631" s="168">
        <f>ROUND(PI()/4*(0.127)^2*W631*2,3)</f>
        <v>0.127</v>
      </c>
      <c r="S631" s="169"/>
      <c r="T631" s="170"/>
      <c r="U631" s="147" t="s">
        <v>34</v>
      </c>
      <c r="W631" s="171">
        <f>LOOKUP(V630,$D$2:$D$64,$Z$2:$Z$64)</f>
        <v>5</v>
      </c>
      <c r="X631" s="171"/>
      <c r="Y631" s="32"/>
      <c r="Z631" s="32" t="s">
        <v>131</v>
      </c>
    </row>
    <row r="632" spans="1:26" s="6" customFormat="1" ht="19.5" hidden="1" customHeight="1">
      <c r="A632" s="143"/>
      <c r="B632" s="144"/>
      <c r="C632" s="144"/>
      <c r="D632" s="148"/>
      <c r="E632" s="144" t="str">
        <f>" 3차주입(정착장):π/4x(0.127)^2x"&amp;FIXED(W632,1)&amp;"M*3.0"</f>
        <v xml:space="preserve"> 3차주입(정착장):π/4x(0.127)^2x5.0M*3.0</v>
      </c>
      <c r="F632" s="144"/>
      <c r="G632" s="144"/>
      <c r="H632" s="144"/>
      <c r="I632" s="144"/>
      <c r="J632" s="144"/>
      <c r="K632" s="144"/>
      <c r="L632" s="144"/>
      <c r="M632" s="144"/>
      <c r="N632" s="144"/>
      <c r="O632" s="144"/>
      <c r="P632" s="144"/>
      <c r="Q632" s="146" t="s">
        <v>17</v>
      </c>
      <c r="R632" s="168">
        <f>ROUND(PI()/4*(0.127)^2*W632*3,3)</f>
        <v>0.19</v>
      </c>
      <c r="S632" s="169"/>
      <c r="T632" s="170"/>
      <c r="U632" s="147" t="s">
        <v>34</v>
      </c>
      <c r="W632" s="158">
        <f>LOOKUP(V630,$D$2:$D$64,$AB$2:$AB$64)</f>
        <v>5</v>
      </c>
      <c r="X632" s="158"/>
      <c r="Y632" s="33">
        <f>LOOKUP(V630,$D$2:$D$64,$E$2:$E$64)</f>
        <v>0</v>
      </c>
      <c r="Z632" s="71">
        <f>SUM(R630:T632)*Y632</f>
        <v>0</v>
      </c>
    </row>
    <row r="633" spans="1:26" s="6" customFormat="1" ht="19.5" hidden="1" customHeight="1">
      <c r="A633" s="143"/>
      <c r="B633" s="144"/>
      <c r="C633" s="144"/>
      <c r="D633" s="148"/>
      <c r="E633" s="144" t="str">
        <f>" 시멘트량:("&amp;FIXED(R630,3)&amp;"+"&amp;FIXED(R631,3)&amp;"+"&amp;FIXED(R632,3)&amp;")x1303 kg/m3"</f>
        <v xml:space="preserve"> 시멘트량:(0.127+0.127+0.190)x1303 kg/m3</v>
      </c>
      <c r="F633" s="144"/>
      <c r="G633" s="144"/>
      <c r="H633" s="144"/>
      <c r="I633" s="144"/>
      <c r="J633" s="144"/>
      <c r="K633" s="144"/>
      <c r="L633" s="144"/>
      <c r="M633" s="144"/>
      <c r="N633" s="144"/>
      <c r="O633" s="144"/>
      <c r="P633" s="144"/>
      <c r="Q633" s="146" t="s">
        <v>17</v>
      </c>
      <c r="R633" s="172">
        <f>ROUND(SUM(R630:T632)*1303,3)</f>
        <v>578.53200000000004</v>
      </c>
      <c r="S633" s="173"/>
      <c r="T633" s="174"/>
      <c r="U633" s="147" t="s">
        <v>35</v>
      </c>
      <c r="W633" s="166">
        <f>ROUND(R633/40*Y632,0)</f>
        <v>0</v>
      </c>
      <c r="X633" s="166"/>
    </row>
    <row r="634" spans="1:26" s="6" customFormat="1" ht="19.5" hidden="1" customHeight="1">
      <c r="A634" s="143"/>
      <c r="B634" s="144"/>
      <c r="C634" s="144"/>
      <c r="D634" s="148"/>
      <c r="E634" s="144" t="str">
        <f>" 감수제(0.2%):("&amp;FIXED(R630,3)&amp;"+"&amp;FIXED(R631,3)&amp;"+"&amp;FIXED(R632,3)&amp;")x2.606 kg/m3"</f>
        <v xml:space="preserve"> 감수제(0.2%):(0.127+0.127+0.190)x2.606 kg/m3</v>
      </c>
      <c r="F634" s="144"/>
      <c r="G634" s="144"/>
      <c r="H634" s="144"/>
      <c r="I634" s="144"/>
      <c r="J634" s="144"/>
      <c r="K634" s="144"/>
      <c r="L634" s="144"/>
      <c r="M634" s="144"/>
      <c r="N634" s="144"/>
      <c r="O634" s="144"/>
      <c r="P634" s="144"/>
      <c r="Q634" s="146" t="s">
        <v>17</v>
      </c>
      <c r="R634" s="172">
        <f>ROUND(SUM(R630:T632)*2.606,3)</f>
        <v>1.157</v>
      </c>
      <c r="S634" s="173"/>
      <c r="T634" s="174"/>
      <c r="U634" s="147" t="s">
        <v>35</v>
      </c>
    </row>
    <row r="635" spans="1:26" s="6" customFormat="1" ht="19.5" hidden="1" customHeight="1">
      <c r="A635" s="143"/>
      <c r="B635" s="144"/>
      <c r="C635" s="144"/>
      <c r="D635" s="148"/>
      <c r="E635" s="144" t="str">
        <f>" 알루미늄분말(0.01%):("&amp;FIXED(R630,3)&amp;"+"&amp;FIXED(R631,3)&amp;"+"&amp;FIXED(R632,3)&amp;")x0.1303 kg/m3"</f>
        <v xml:space="preserve"> 알루미늄분말(0.01%):(0.127+0.127+0.190)x0.1303 kg/m3</v>
      </c>
      <c r="F635" s="144"/>
      <c r="G635" s="144"/>
      <c r="H635" s="144"/>
      <c r="I635" s="144"/>
      <c r="J635" s="144"/>
      <c r="K635" s="144"/>
      <c r="L635" s="144"/>
      <c r="M635" s="144"/>
      <c r="N635" s="144"/>
      <c r="O635" s="144"/>
      <c r="P635" s="144"/>
      <c r="Q635" s="146" t="s">
        <v>17</v>
      </c>
      <c r="R635" s="172">
        <f>ROUND(SUM(R630:T632)*0.1303,3)</f>
        <v>5.8000000000000003E-2</v>
      </c>
      <c r="S635" s="173"/>
      <c r="T635" s="174"/>
      <c r="U635" s="147" t="s">
        <v>35</v>
      </c>
    </row>
    <row r="636" spans="1:26" s="6" customFormat="1" ht="19.5" hidden="1" customHeight="1">
      <c r="A636" s="143"/>
      <c r="B636" s="144"/>
      <c r="C636" s="144"/>
      <c r="D636" s="148"/>
      <c r="E636" s="144"/>
      <c r="F636" s="144"/>
      <c r="G636" s="144"/>
      <c r="H636" s="144"/>
      <c r="I636" s="144"/>
      <c r="J636" s="144"/>
      <c r="K636" s="144"/>
      <c r="L636" s="144"/>
      <c r="M636" s="144"/>
      <c r="N636" s="144"/>
      <c r="O636" s="144"/>
      <c r="P636" s="144"/>
      <c r="Q636" s="146"/>
      <c r="R636" s="149"/>
      <c r="S636" s="150"/>
      <c r="T636" s="151"/>
      <c r="U636" s="147"/>
    </row>
    <row r="637" spans="1:26" s="6" customFormat="1" ht="19.5" hidden="1" customHeight="1">
      <c r="A637" s="143"/>
      <c r="B637" s="144"/>
      <c r="C637" s="144"/>
      <c r="D637" s="153"/>
      <c r="E637" s="144" t="str">
        <f>B44</f>
        <v>4+867.75</v>
      </c>
      <c r="F637" s="144"/>
      <c r="G637" s="144"/>
      <c r="H637" s="144"/>
      <c r="I637" s="144"/>
      <c r="J637" s="144"/>
      <c r="K637" s="144"/>
      <c r="L637" s="144"/>
      <c r="M637" s="144"/>
      <c r="N637" s="144"/>
      <c r="O637" s="144"/>
      <c r="P637" s="144"/>
      <c r="Q637" s="144"/>
      <c r="R637" s="143"/>
      <c r="S637" s="144"/>
      <c r="T637" s="152"/>
      <c r="U637" s="147"/>
      <c r="V637" s="30" t="s">
        <v>33</v>
      </c>
      <c r="W637" s="29"/>
      <c r="X637" s="29"/>
      <c r="Y637" s="29"/>
      <c r="Z637" s="29"/>
    </row>
    <row r="638" spans="1:26" s="6" customFormat="1" ht="19.5" hidden="1" customHeight="1">
      <c r="A638" s="143"/>
      <c r="B638" s="144"/>
      <c r="C638" s="144"/>
      <c r="D638" s="145" t="s">
        <v>56</v>
      </c>
      <c r="E638" s="144" t="str">
        <f>" 1차주입(평균천공장):π/4x(0.127)^2x"&amp;FIXED(W638,1)&amp;"M"</f>
        <v xml:space="preserve"> 1차주입(평균천공장):π/4x(0.127)^2x12.0M</v>
      </c>
      <c r="F638" s="144"/>
      <c r="G638" s="144"/>
      <c r="H638" s="144"/>
      <c r="I638" s="144"/>
      <c r="J638" s="144"/>
      <c r="K638" s="144"/>
      <c r="L638" s="144"/>
      <c r="M638" s="144"/>
      <c r="N638" s="144"/>
      <c r="O638" s="144"/>
      <c r="P638" s="144"/>
      <c r="Q638" s="146" t="s">
        <v>19</v>
      </c>
      <c r="R638" s="168">
        <f>ROUND(PI()/4*(0.127)^2*W638,3)</f>
        <v>0.152</v>
      </c>
      <c r="S638" s="169"/>
      <c r="T638" s="170"/>
      <c r="U638" s="147" t="s">
        <v>34</v>
      </c>
      <c r="V638" s="31">
        <v>43</v>
      </c>
      <c r="W638" s="171">
        <f>LOOKUP(V638,$D$2:$D$64,$V$2:$V$64)</f>
        <v>12</v>
      </c>
      <c r="X638" s="171"/>
      <c r="Y638" s="32"/>
      <c r="Z638" s="32"/>
    </row>
    <row r="639" spans="1:26" s="6" customFormat="1" ht="19.5" hidden="1" customHeight="1">
      <c r="A639" s="143"/>
      <c r="B639" s="144"/>
      <c r="C639" s="144"/>
      <c r="D639" s="148"/>
      <c r="E639" s="144" t="str">
        <f>" 2차주입(자유장):π/4x(0.127)^2x"&amp;FIXED(W639,1)&amp;"M * 2.0"</f>
        <v xml:space="preserve"> 2차주입(자유장):π/4x(0.127)^2x6.0M * 2.0</v>
      </c>
      <c r="F639" s="144"/>
      <c r="G639" s="144"/>
      <c r="H639" s="144"/>
      <c r="I639" s="144"/>
      <c r="J639" s="144"/>
      <c r="K639" s="144"/>
      <c r="L639" s="144"/>
      <c r="M639" s="144"/>
      <c r="N639" s="144"/>
      <c r="O639" s="144"/>
      <c r="P639" s="144"/>
      <c r="Q639" s="146" t="s">
        <v>19</v>
      </c>
      <c r="R639" s="168">
        <f>ROUND(PI()/4*(0.127)^2*W639*2,3)</f>
        <v>0.152</v>
      </c>
      <c r="S639" s="169"/>
      <c r="T639" s="170"/>
      <c r="U639" s="147" t="s">
        <v>34</v>
      </c>
      <c r="W639" s="171">
        <f>LOOKUP(V638,$D$2:$D$64,$Z$2:$Z$64)</f>
        <v>6</v>
      </c>
      <c r="X639" s="171"/>
      <c r="Y639" s="32"/>
      <c r="Z639" s="32" t="s">
        <v>131</v>
      </c>
    </row>
    <row r="640" spans="1:26" s="6" customFormat="1" ht="19.5" hidden="1" customHeight="1">
      <c r="A640" s="143"/>
      <c r="B640" s="144"/>
      <c r="C640" s="144"/>
      <c r="D640" s="148"/>
      <c r="E640" s="144" t="str">
        <f>" 3차주입(정착장):π/4x(0.127)^2x"&amp;FIXED(W640,1)&amp;"M*3.0"</f>
        <v xml:space="preserve"> 3차주입(정착장):π/4x(0.127)^2x6.0M*3.0</v>
      </c>
      <c r="F640" s="144"/>
      <c r="G640" s="144"/>
      <c r="H640" s="144"/>
      <c r="I640" s="144"/>
      <c r="J640" s="144"/>
      <c r="K640" s="144"/>
      <c r="L640" s="144"/>
      <c r="M640" s="144"/>
      <c r="N640" s="144"/>
      <c r="O640" s="144"/>
      <c r="P640" s="144"/>
      <c r="Q640" s="146" t="s">
        <v>19</v>
      </c>
      <c r="R640" s="168">
        <f>ROUND(PI()/4*(0.127)^2*W640*3,3)</f>
        <v>0.22800000000000001</v>
      </c>
      <c r="S640" s="169"/>
      <c r="T640" s="170"/>
      <c r="U640" s="147" t="s">
        <v>34</v>
      </c>
      <c r="W640" s="158">
        <f>LOOKUP(V638,$D$2:$D$64,$AB$2:$AB$64)</f>
        <v>6</v>
      </c>
      <c r="X640" s="158"/>
      <c r="Y640" s="33">
        <f>LOOKUP(V638,$D$2:$D$64,$E$2:$E$64)</f>
        <v>0</v>
      </c>
      <c r="Z640" s="71">
        <f>SUM(R638:T640)*Y640</f>
        <v>0</v>
      </c>
    </row>
    <row r="641" spans="1:26" s="6" customFormat="1" ht="19.5" hidden="1" customHeight="1">
      <c r="A641" s="143"/>
      <c r="B641" s="144"/>
      <c r="C641" s="144"/>
      <c r="D641" s="148"/>
      <c r="E641" s="144" t="str">
        <f>" 시멘트량:("&amp;FIXED(R638,3)&amp;"+"&amp;FIXED(R639,3)&amp;"+"&amp;FIXED(R640,3)&amp;")x1303 kg/m3"</f>
        <v xml:space="preserve"> 시멘트량:(0.152+0.152+0.228)x1303 kg/m3</v>
      </c>
      <c r="F641" s="144"/>
      <c r="G641" s="144"/>
      <c r="H641" s="144"/>
      <c r="I641" s="144"/>
      <c r="J641" s="144"/>
      <c r="K641" s="144"/>
      <c r="L641" s="144"/>
      <c r="M641" s="144"/>
      <c r="N641" s="144"/>
      <c r="O641" s="144"/>
      <c r="P641" s="144"/>
      <c r="Q641" s="146" t="s">
        <v>19</v>
      </c>
      <c r="R641" s="172">
        <f>ROUND(SUM(R638:T640)*1303,3)</f>
        <v>693.19600000000003</v>
      </c>
      <c r="S641" s="173"/>
      <c r="T641" s="174"/>
      <c r="U641" s="147" t="s">
        <v>35</v>
      </c>
      <c r="W641" s="166">
        <f>ROUND(R641/40*Y640,0)</f>
        <v>0</v>
      </c>
      <c r="X641" s="166"/>
    </row>
    <row r="642" spans="1:26" s="6" customFormat="1" ht="19.5" hidden="1" customHeight="1">
      <c r="A642" s="143"/>
      <c r="B642" s="144"/>
      <c r="C642" s="144"/>
      <c r="D642" s="148"/>
      <c r="E642" s="144" t="str">
        <f>" 감수제(0.2%):("&amp;FIXED(R638,3)&amp;"+"&amp;FIXED(R639,3)&amp;"+"&amp;FIXED(R640,3)&amp;")x2.606 kg/m3"</f>
        <v xml:space="preserve"> 감수제(0.2%):(0.152+0.152+0.228)x2.606 kg/m3</v>
      </c>
      <c r="F642" s="144"/>
      <c r="G642" s="144"/>
      <c r="H642" s="144"/>
      <c r="I642" s="144"/>
      <c r="J642" s="144"/>
      <c r="K642" s="144"/>
      <c r="L642" s="144"/>
      <c r="M642" s="144"/>
      <c r="N642" s="144"/>
      <c r="O642" s="144"/>
      <c r="P642" s="144"/>
      <c r="Q642" s="146" t="s">
        <v>19</v>
      </c>
      <c r="R642" s="172">
        <f>ROUND(SUM(R638:T640)*2.606,3)</f>
        <v>1.3859999999999999</v>
      </c>
      <c r="S642" s="173"/>
      <c r="T642" s="174"/>
      <c r="U642" s="147" t="s">
        <v>35</v>
      </c>
    </row>
    <row r="643" spans="1:26" s="6" customFormat="1" ht="19.5" hidden="1" customHeight="1">
      <c r="A643" s="143"/>
      <c r="B643" s="144"/>
      <c r="C643" s="144"/>
      <c r="D643" s="148"/>
      <c r="E643" s="144" t="str">
        <f>" 알루미늄분말(0.01%):("&amp;FIXED(R638,3)&amp;"+"&amp;FIXED(R639,3)&amp;"+"&amp;FIXED(R640,3)&amp;")x0.1303 kg/m3"</f>
        <v xml:space="preserve"> 알루미늄분말(0.01%):(0.152+0.152+0.228)x0.1303 kg/m3</v>
      </c>
      <c r="F643" s="144"/>
      <c r="G643" s="144"/>
      <c r="H643" s="144"/>
      <c r="I643" s="144"/>
      <c r="J643" s="144"/>
      <c r="K643" s="144"/>
      <c r="L643" s="144"/>
      <c r="M643" s="144"/>
      <c r="N643" s="144"/>
      <c r="O643" s="144"/>
      <c r="P643" s="144"/>
      <c r="Q643" s="146" t="s">
        <v>19</v>
      </c>
      <c r="R643" s="172">
        <f>ROUND(SUM(R638:T640)*0.1303,3)</f>
        <v>6.9000000000000006E-2</v>
      </c>
      <c r="S643" s="173"/>
      <c r="T643" s="174"/>
      <c r="U643" s="147" t="s">
        <v>35</v>
      </c>
    </row>
    <row r="644" spans="1:26" s="6" customFormat="1" ht="19.5" hidden="1" customHeight="1">
      <c r="A644" s="143"/>
      <c r="B644" s="144"/>
      <c r="C644" s="144"/>
      <c r="D644" s="148"/>
      <c r="E644" s="144"/>
      <c r="F644" s="144"/>
      <c r="G644" s="144"/>
      <c r="H644" s="144"/>
      <c r="I644" s="144"/>
      <c r="J644" s="144"/>
      <c r="K644" s="144"/>
      <c r="L644" s="144"/>
      <c r="M644" s="144"/>
      <c r="N644" s="144"/>
      <c r="O644" s="144"/>
      <c r="P644" s="144"/>
      <c r="Q644" s="144"/>
      <c r="R644" s="143"/>
      <c r="S644" s="144"/>
      <c r="T644" s="152"/>
      <c r="U644" s="147"/>
      <c r="V644" s="30" t="s">
        <v>33</v>
      </c>
    </row>
    <row r="645" spans="1:26" s="6" customFormat="1" ht="19.5" hidden="1" customHeight="1">
      <c r="A645" s="143"/>
      <c r="B645" s="144"/>
      <c r="C645" s="144"/>
      <c r="D645" s="145" t="s">
        <v>57</v>
      </c>
      <c r="E645" s="144" t="str">
        <f>" 1차주입(평균천공장):π/4x(0.127)^2x"&amp;FIXED(W645,1)&amp;"M"</f>
        <v xml:space="preserve"> 1차주입(평균천공장):π/4x(0.127)^2x11.0M</v>
      </c>
      <c r="F645" s="144"/>
      <c r="G645" s="144"/>
      <c r="H645" s="144"/>
      <c r="I645" s="144"/>
      <c r="J645" s="144"/>
      <c r="K645" s="144"/>
      <c r="L645" s="144"/>
      <c r="M645" s="144"/>
      <c r="N645" s="144"/>
      <c r="O645" s="144"/>
      <c r="P645" s="144"/>
      <c r="Q645" s="146" t="s">
        <v>19</v>
      </c>
      <c r="R645" s="168">
        <f>ROUND(PI()/4*(0.127)^2*W645,3)</f>
        <v>0.13900000000000001</v>
      </c>
      <c r="S645" s="169"/>
      <c r="T645" s="170"/>
      <c r="U645" s="147" t="s">
        <v>34</v>
      </c>
      <c r="V645" s="31">
        <v>44</v>
      </c>
      <c r="W645" s="171">
        <f>LOOKUP(V645,$D$2:$D$64,$V$2:$V$64)</f>
        <v>11</v>
      </c>
      <c r="X645" s="171"/>
      <c r="Y645" s="32"/>
    </row>
    <row r="646" spans="1:26" s="6" customFormat="1" ht="19.5" hidden="1" customHeight="1">
      <c r="A646" s="143"/>
      <c r="B646" s="144"/>
      <c r="C646" s="144"/>
      <c r="D646" s="148"/>
      <c r="E646" s="144" t="str">
        <f>" 2차주입(자유장):π/4x(0.127)^2x"&amp;FIXED(W646,1)&amp;"M * 2.0"</f>
        <v xml:space="preserve"> 2차주입(자유장):π/4x(0.127)^2x5.0M * 2.0</v>
      </c>
      <c r="F646" s="144"/>
      <c r="G646" s="144"/>
      <c r="H646" s="144"/>
      <c r="I646" s="144"/>
      <c r="J646" s="144"/>
      <c r="K646" s="144"/>
      <c r="L646" s="144"/>
      <c r="M646" s="144"/>
      <c r="N646" s="144"/>
      <c r="O646" s="144"/>
      <c r="P646" s="144"/>
      <c r="Q646" s="146" t="s">
        <v>19</v>
      </c>
      <c r="R646" s="168">
        <f>ROUND(PI()/4*(0.127)^2*W646*2,3)</f>
        <v>0.127</v>
      </c>
      <c r="S646" s="169"/>
      <c r="T646" s="170"/>
      <c r="U646" s="147" t="s">
        <v>34</v>
      </c>
      <c r="W646" s="171">
        <f>LOOKUP(V645,$D$2:$D$64,$Z$2:$Z$64)</f>
        <v>5</v>
      </c>
      <c r="X646" s="171"/>
      <c r="Y646" s="32"/>
      <c r="Z646" s="32" t="s">
        <v>131</v>
      </c>
    </row>
    <row r="647" spans="1:26" s="6" customFormat="1" ht="19.5" hidden="1" customHeight="1">
      <c r="A647" s="143"/>
      <c r="B647" s="144"/>
      <c r="C647" s="144"/>
      <c r="D647" s="148"/>
      <c r="E647" s="144" t="str">
        <f>" 3차주입(정착장):π/4x(0.127)^2x"&amp;FIXED(W647,1)&amp;"M*3.0"</f>
        <v xml:space="preserve"> 3차주입(정착장):π/4x(0.127)^2x6.0M*3.0</v>
      </c>
      <c r="F647" s="144"/>
      <c r="G647" s="144"/>
      <c r="H647" s="144"/>
      <c r="I647" s="144"/>
      <c r="J647" s="144"/>
      <c r="K647" s="144"/>
      <c r="L647" s="144"/>
      <c r="M647" s="144"/>
      <c r="N647" s="144"/>
      <c r="O647" s="144"/>
      <c r="P647" s="144"/>
      <c r="Q647" s="146" t="s">
        <v>19</v>
      </c>
      <c r="R647" s="168">
        <f>ROUND(PI()/4*(0.127)^2*W647*3,3)</f>
        <v>0.22800000000000001</v>
      </c>
      <c r="S647" s="169"/>
      <c r="T647" s="170"/>
      <c r="U647" s="147" t="s">
        <v>34</v>
      </c>
      <c r="W647" s="158">
        <f>LOOKUP(V645,$D$2:$D$64,$AB$2:$AB$64)</f>
        <v>6</v>
      </c>
      <c r="X647" s="158"/>
      <c r="Y647" s="33">
        <f>LOOKUP(V645,$D$2:$D$64,$E$2:$E$64)</f>
        <v>0</v>
      </c>
      <c r="Z647" s="71">
        <f>SUM(R645:T647)*Y647</f>
        <v>0</v>
      </c>
    </row>
    <row r="648" spans="1:26" s="6" customFormat="1" ht="19.5" hidden="1" customHeight="1">
      <c r="A648" s="143"/>
      <c r="B648" s="144"/>
      <c r="C648" s="144"/>
      <c r="D648" s="148"/>
      <c r="E648" s="144" t="str">
        <f>" 시멘트량:("&amp;FIXED(R645,3)&amp;"+"&amp;FIXED(R646,3)&amp;"+"&amp;FIXED(R647,3)&amp;")x1303 kg/m3"</f>
        <v xml:space="preserve"> 시멘트량:(0.139+0.127+0.228)x1303 kg/m3</v>
      </c>
      <c r="F648" s="144"/>
      <c r="G648" s="144"/>
      <c r="H648" s="144"/>
      <c r="I648" s="144"/>
      <c r="J648" s="144"/>
      <c r="K648" s="144"/>
      <c r="L648" s="144"/>
      <c r="M648" s="144"/>
      <c r="N648" s="144"/>
      <c r="O648" s="144"/>
      <c r="P648" s="144"/>
      <c r="Q648" s="146" t="s">
        <v>19</v>
      </c>
      <c r="R648" s="172">
        <f>ROUND(SUM(R645:T647)*1303,3)</f>
        <v>643.68200000000002</v>
      </c>
      <c r="S648" s="173"/>
      <c r="T648" s="174"/>
      <c r="U648" s="147" t="s">
        <v>35</v>
      </c>
      <c r="W648" s="166">
        <f>ROUND(R648/40*Y647,0)</f>
        <v>0</v>
      </c>
      <c r="X648" s="166"/>
    </row>
    <row r="649" spans="1:26" s="6" customFormat="1" ht="19.5" hidden="1" customHeight="1">
      <c r="A649" s="143"/>
      <c r="B649" s="144"/>
      <c r="C649" s="144"/>
      <c r="D649" s="148"/>
      <c r="E649" s="144" t="str">
        <f>" 감수제(0.2%):("&amp;FIXED(R645,3)&amp;"+"&amp;FIXED(R646,3)&amp;"+"&amp;FIXED(R647,3)&amp;")x2.606 kg/m3"</f>
        <v xml:space="preserve"> 감수제(0.2%):(0.139+0.127+0.228)x2.606 kg/m3</v>
      </c>
      <c r="F649" s="144"/>
      <c r="G649" s="144"/>
      <c r="H649" s="144"/>
      <c r="I649" s="144"/>
      <c r="J649" s="144"/>
      <c r="K649" s="144"/>
      <c r="L649" s="144"/>
      <c r="M649" s="144"/>
      <c r="N649" s="144"/>
      <c r="O649" s="144"/>
      <c r="P649" s="144"/>
      <c r="Q649" s="146" t="s">
        <v>19</v>
      </c>
      <c r="R649" s="172">
        <f>ROUND(SUM(R645:T647)*2.606,3)</f>
        <v>1.2869999999999999</v>
      </c>
      <c r="S649" s="173"/>
      <c r="T649" s="174"/>
      <c r="U649" s="147" t="s">
        <v>35</v>
      </c>
    </row>
    <row r="650" spans="1:26" s="6" customFormat="1" ht="19.5" hidden="1" customHeight="1">
      <c r="A650" s="143"/>
      <c r="B650" s="144"/>
      <c r="C650" s="144"/>
      <c r="D650" s="148"/>
      <c r="E650" s="144" t="str">
        <f>" 알루미늄분말(0.01%):("&amp;FIXED(R645,3)&amp;"+"&amp;FIXED(R646,3)&amp;"+"&amp;FIXED(R647,3)&amp;")x0.1303 kg/m3"</f>
        <v xml:space="preserve"> 알루미늄분말(0.01%):(0.139+0.127+0.228)x0.1303 kg/m3</v>
      </c>
      <c r="F650" s="144"/>
      <c r="G650" s="144"/>
      <c r="H650" s="144"/>
      <c r="I650" s="144"/>
      <c r="J650" s="144"/>
      <c r="K650" s="144"/>
      <c r="L650" s="144"/>
      <c r="M650" s="144"/>
      <c r="N650" s="144"/>
      <c r="O650" s="144"/>
      <c r="P650" s="144"/>
      <c r="Q650" s="146" t="s">
        <v>19</v>
      </c>
      <c r="R650" s="172">
        <f>ROUND(SUM(R645:T647)*0.1303,3)</f>
        <v>6.4000000000000001E-2</v>
      </c>
      <c r="S650" s="173"/>
      <c r="T650" s="174"/>
      <c r="U650" s="147" t="s">
        <v>35</v>
      </c>
    </row>
    <row r="651" spans="1:26" s="6" customFormat="1" ht="19.5" hidden="1" customHeight="1">
      <c r="A651" s="143"/>
      <c r="B651" s="144"/>
      <c r="C651" s="144"/>
      <c r="D651" s="148"/>
      <c r="E651" s="144"/>
      <c r="F651" s="144"/>
      <c r="G651" s="144"/>
      <c r="H651" s="144"/>
      <c r="I651" s="144"/>
      <c r="J651" s="144"/>
      <c r="K651" s="144"/>
      <c r="L651" s="144"/>
      <c r="M651" s="144"/>
      <c r="N651" s="144"/>
      <c r="O651" s="144"/>
      <c r="P651" s="144"/>
      <c r="Q651" s="144"/>
      <c r="R651" s="143"/>
      <c r="S651" s="144"/>
      <c r="T651" s="152"/>
      <c r="U651" s="147"/>
      <c r="V651" s="30" t="s">
        <v>33</v>
      </c>
    </row>
    <row r="652" spans="1:26" s="6" customFormat="1" ht="19.5" hidden="1" customHeight="1">
      <c r="A652" s="143"/>
      <c r="B652" s="144"/>
      <c r="C652" s="144"/>
      <c r="D652" s="145" t="s">
        <v>145</v>
      </c>
      <c r="E652" s="144" t="str">
        <f>" 1차주입(평균천공장):π/4x(0.127)^2x"&amp;FIXED(W652,1)&amp;"M"</f>
        <v xml:space="preserve"> 1차주입(평균천공장):π/4x(0.127)^2x10.0M</v>
      </c>
      <c r="F652" s="144"/>
      <c r="G652" s="144"/>
      <c r="H652" s="144"/>
      <c r="I652" s="144"/>
      <c r="J652" s="144"/>
      <c r="K652" s="144"/>
      <c r="L652" s="144"/>
      <c r="M652" s="144"/>
      <c r="N652" s="144"/>
      <c r="O652" s="144"/>
      <c r="P652" s="144"/>
      <c r="Q652" s="146" t="s">
        <v>17</v>
      </c>
      <c r="R652" s="168">
        <f>ROUND(PI()/4*(0.127)^2*W652,3)</f>
        <v>0.127</v>
      </c>
      <c r="S652" s="169"/>
      <c r="T652" s="170"/>
      <c r="U652" s="147" t="s">
        <v>34</v>
      </c>
      <c r="V652" s="31">
        <v>45</v>
      </c>
      <c r="W652" s="171">
        <f>LOOKUP(V652,$D$2:$D$64,$V$2:$V$64)</f>
        <v>10</v>
      </c>
      <c r="X652" s="171"/>
      <c r="Y652" s="32"/>
    </row>
    <row r="653" spans="1:26" s="6" customFormat="1" ht="19.5" hidden="1" customHeight="1">
      <c r="A653" s="143"/>
      <c r="B653" s="144"/>
      <c r="C653" s="144"/>
      <c r="D653" s="148"/>
      <c r="E653" s="144" t="str">
        <f>" 2차주입(자유장):π/4x(0.127)^2x"&amp;FIXED(W653,1)&amp;"M * 2.0"</f>
        <v xml:space="preserve"> 2차주입(자유장):π/4x(0.127)^2x5.0M * 2.0</v>
      </c>
      <c r="F653" s="144"/>
      <c r="G653" s="144"/>
      <c r="H653" s="144"/>
      <c r="I653" s="144"/>
      <c r="J653" s="144"/>
      <c r="K653" s="144"/>
      <c r="L653" s="144"/>
      <c r="M653" s="144"/>
      <c r="N653" s="144"/>
      <c r="O653" s="144"/>
      <c r="P653" s="144"/>
      <c r="Q653" s="146" t="s">
        <v>17</v>
      </c>
      <c r="R653" s="168">
        <f>ROUND(PI()/4*(0.127)^2*W653*2,3)</f>
        <v>0.127</v>
      </c>
      <c r="S653" s="169"/>
      <c r="T653" s="170"/>
      <c r="U653" s="147" t="s">
        <v>34</v>
      </c>
      <c r="W653" s="171">
        <f>LOOKUP(V652,$D$2:$D$64,$Z$2:$Z$64)</f>
        <v>5</v>
      </c>
      <c r="X653" s="171"/>
      <c r="Y653" s="32"/>
      <c r="Z653" s="32" t="s">
        <v>131</v>
      </c>
    </row>
    <row r="654" spans="1:26" s="6" customFormat="1" ht="19.5" hidden="1" customHeight="1">
      <c r="A654" s="143"/>
      <c r="B654" s="144"/>
      <c r="C654" s="144"/>
      <c r="D654" s="148"/>
      <c r="E654" s="144" t="str">
        <f>" 3차주입(정착장):π/4x(0.127)^2x"&amp;FIXED(W654,1)&amp;"M*3.0"</f>
        <v xml:space="preserve"> 3차주입(정착장):π/4x(0.127)^2x5.0M*3.0</v>
      </c>
      <c r="F654" s="144"/>
      <c r="G654" s="144"/>
      <c r="H654" s="144"/>
      <c r="I654" s="144"/>
      <c r="J654" s="144"/>
      <c r="K654" s="144"/>
      <c r="L654" s="144"/>
      <c r="M654" s="144"/>
      <c r="N654" s="144"/>
      <c r="O654" s="144"/>
      <c r="P654" s="144"/>
      <c r="Q654" s="146" t="s">
        <v>17</v>
      </c>
      <c r="R654" s="168">
        <f>ROUND(PI()/4*(0.127)^2*W654*3,3)</f>
        <v>0.19</v>
      </c>
      <c r="S654" s="169"/>
      <c r="T654" s="170"/>
      <c r="U654" s="147" t="s">
        <v>34</v>
      </c>
      <c r="W654" s="158">
        <f>LOOKUP(V652,$D$2:$D$64,$AB$2:$AB$64)</f>
        <v>5</v>
      </c>
      <c r="X654" s="158"/>
      <c r="Y654" s="33">
        <f>LOOKUP(V652,$D$2:$D$64,$E$2:$E$64)</f>
        <v>0</v>
      </c>
      <c r="Z654" s="71">
        <f>SUM(R652:T654)*Y654</f>
        <v>0</v>
      </c>
    </row>
    <row r="655" spans="1:26" s="6" customFormat="1" ht="19.5" hidden="1" customHeight="1">
      <c r="A655" s="143"/>
      <c r="B655" s="144"/>
      <c r="C655" s="144"/>
      <c r="D655" s="148"/>
      <c r="E655" s="144" t="str">
        <f>" 시멘트량:("&amp;FIXED(R652,3)&amp;"+"&amp;FIXED(R653,3)&amp;"+"&amp;FIXED(R654,3)&amp;")x1303 kg/m3"</f>
        <v xml:space="preserve"> 시멘트량:(0.127+0.127+0.190)x1303 kg/m3</v>
      </c>
      <c r="F655" s="144"/>
      <c r="G655" s="144"/>
      <c r="H655" s="144"/>
      <c r="I655" s="144"/>
      <c r="J655" s="144"/>
      <c r="K655" s="144"/>
      <c r="L655" s="144"/>
      <c r="M655" s="144"/>
      <c r="N655" s="144"/>
      <c r="O655" s="144"/>
      <c r="P655" s="144"/>
      <c r="Q655" s="146" t="s">
        <v>17</v>
      </c>
      <c r="R655" s="172">
        <f>ROUND(SUM(R652:T654)*1303,3)</f>
        <v>578.53200000000004</v>
      </c>
      <c r="S655" s="173"/>
      <c r="T655" s="174"/>
      <c r="U655" s="147" t="s">
        <v>35</v>
      </c>
      <c r="W655" s="166">
        <f>ROUND(R655/40*Y654,0)</f>
        <v>0</v>
      </c>
      <c r="X655" s="166"/>
    </row>
    <row r="656" spans="1:26" s="6" customFormat="1" ht="19.5" hidden="1" customHeight="1">
      <c r="A656" s="143"/>
      <c r="B656" s="144"/>
      <c r="C656" s="144"/>
      <c r="D656" s="148"/>
      <c r="E656" s="144" t="str">
        <f>" 감수제(0.2%):("&amp;FIXED(R652,3)&amp;"+"&amp;FIXED(R653,3)&amp;"+"&amp;FIXED(R654,3)&amp;")x2.606 kg/m3"</f>
        <v xml:space="preserve"> 감수제(0.2%):(0.127+0.127+0.190)x2.606 kg/m3</v>
      </c>
      <c r="F656" s="144"/>
      <c r="G656" s="144"/>
      <c r="H656" s="144"/>
      <c r="I656" s="144"/>
      <c r="J656" s="144"/>
      <c r="K656" s="144"/>
      <c r="L656" s="144"/>
      <c r="M656" s="144"/>
      <c r="N656" s="144"/>
      <c r="O656" s="144"/>
      <c r="P656" s="144"/>
      <c r="Q656" s="146" t="s">
        <v>17</v>
      </c>
      <c r="R656" s="172">
        <f>ROUND(SUM(R652:T654)*2.606,3)</f>
        <v>1.157</v>
      </c>
      <c r="S656" s="173"/>
      <c r="T656" s="174"/>
      <c r="U656" s="147" t="s">
        <v>35</v>
      </c>
    </row>
    <row r="657" spans="1:26" s="6" customFormat="1" ht="19.5" hidden="1" customHeight="1">
      <c r="A657" s="143"/>
      <c r="B657" s="144"/>
      <c r="C657" s="144"/>
      <c r="D657" s="148"/>
      <c r="E657" s="144" t="str">
        <f>" 알루미늄분말(0.01%):("&amp;FIXED(R652,3)&amp;"+"&amp;FIXED(R653,3)&amp;"+"&amp;FIXED(R654,3)&amp;")x0.1303 kg/m3"</f>
        <v xml:space="preserve"> 알루미늄분말(0.01%):(0.127+0.127+0.190)x0.1303 kg/m3</v>
      </c>
      <c r="F657" s="144"/>
      <c r="G657" s="144"/>
      <c r="H657" s="144"/>
      <c r="I657" s="144"/>
      <c r="J657" s="144"/>
      <c r="K657" s="144"/>
      <c r="L657" s="144"/>
      <c r="M657" s="144"/>
      <c r="N657" s="144"/>
      <c r="O657" s="144"/>
      <c r="P657" s="144"/>
      <c r="Q657" s="146" t="s">
        <v>17</v>
      </c>
      <c r="R657" s="172">
        <f>ROUND(SUM(R652:T654)*0.1303,3)</f>
        <v>5.8000000000000003E-2</v>
      </c>
      <c r="S657" s="173"/>
      <c r="T657" s="174"/>
      <c r="U657" s="147" t="s">
        <v>35</v>
      </c>
    </row>
    <row r="658" spans="1:26" s="6" customFormat="1" ht="19.5" hidden="1" customHeight="1">
      <c r="A658" s="143"/>
      <c r="B658" s="144"/>
      <c r="C658" s="144"/>
      <c r="D658" s="148"/>
      <c r="E658" s="144"/>
      <c r="F658" s="144"/>
      <c r="G658" s="144"/>
      <c r="H658" s="144"/>
      <c r="I658" s="144"/>
      <c r="J658" s="144"/>
      <c r="K658" s="144"/>
      <c r="L658" s="144"/>
      <c r="M658" s="144"/>
      <c r="N658" s="144"/>
      <c r="O658" s="144"/>
      <c r="P658" s="144"/>
      <c r="Q658" s="144"/>
      <c r="R658" s="143"/>
      <c r="S658" s="144"/>
      <c r="T658" s="152"/>
      <c r="U658" s="147"/>
      <c r="V658" s="30" t="s">
        <v>33</v>
      </c>
    </row>
    <row r="659" spans="1:26" s="6" customFormat="1" ht="19.5" hidden="1" customHeight="1">
      <c r="A659" s="143"/>
      <c r="B659" s="144"/>
      <c r="C659" s="144"/>
      <c r="D659" s="145" t="s">
        <v>144</v>
      </c>
      <c r="E659" s="144" t="str">
        <f>" 1차주입(평균천공장):π/4x(0.127)^2x"&amp;FIXED(W659,1)&amp;"M"</f>
        <v xml:space="preserve"> 1차주입(평균천공장):π/4x(0.127)^2x10.0M</v>
      </c>
      <c r="F659" s="144"/>
      <c r="G659" s="144"/>
      <c r="H659" s="144"/>
      <c r="I659" s="144"/>
      <c r="J659" s="144"/>
      <c r="K659" s="144"/>
      <c r="L659" s="144"/>
      <c r="M659" s="144"/>
      <c r="N659" s="144"/>
      <c r="O659" s="144"/>
      <c r="P659" s="144"/>
      <c r="Q659" s="146" t="s">
        <v>17</v>
      </c>
      <c r="R659" s="168">
        <f>ROUND(PI()/4*(0.127)^2*W659,3)</f>
        <v>0.127</v>
      </c>
      <c r="S659" s="169"/>
      <c r="T659" s="170"/>
      <c r="U659" s="147" t="s">
        <v>34</v>
      </c>
      <c r="V659" s="31">
        <v>46</v>
      </c>
      <c r="W659" s="171">
        <f>LOOKUP(V659,$D$2:$D$64,$V$2:$V$64)</f>
        <v>10</v>
      </c>
      <c r="X659" s="171"/>
      <c r="Y659" s="32"/>
    </row>
    <row r="660" spans="1:26" s="6" customFormat="1" ht="19.5" hidden="1" customHeight="1">
      <c r="A660" s="143"/>
      <c r="B660" s="144"/>
      <c r="C660" s="144"/>
      <c r="D660" s="148"/>
      <c r="E660" s="144" t="str">
        <f>" 2차주입(자유장):π/4x(0.127)^2x"&amp;FIXED(W660,1)&amp;"M * 2.0"</f>
        <v xml:space="preserve"> 2차주입(자유장):π/4x(0.127)^2x5.0M * 2.0</v>
      </c>
      <c r="F660" s="144"/>
      <c r="G660" s="144"/>
      <c r="H660" s="144"/>
      <c r="I660" s="144"/>
      <c r="J660" s="144"/>
      <c r="K660" s="144"/>
      <c r="L660" s="144"/>
      <c r="M660" s="144"/>
      <c r="N660" s="144"/>
      <c r="O660" s="144"/>
      <c r="P660" s="144"/>
      <c r="Q660" s="146" t="s">
        <v>17</v>
      </c>
      <c r="R660" s="168">
        <f>ROUND(PI()/4*(0.127)^2*W660*2,3)</f>
        <v>0.127</v>
      </c>
      <c r="S660" s="169"/>
      <c r="T660" s="170"/>
      <c r="U660" s="147" t="s">
        <v>34</v>
      </c>
      <c r="W660" s="171">
        <f>LOOKUP(V659,$D$2:$D$64,$Z$2:$Z$64)</f>
        <v>5</v>
      </c>
      <c r="X660" s="171"/>
      <c r="Y660" s="32"/>
      <c r="Z660" s="32" t="s">
        <v>131</v>
      </c>
    </row>
    <row r="661" spans="1:26" s="6" customFormat="1" ht="19.5" hidden="1" customHeight="1">
      <c r="A661" s="143"/>
      <c r="B661" s="144"/>
      <c r="C661" s="144"/>
      <c r="D661" s="148"/>
      <c r="E661" s="144" t="str">
        <f>" 3차주입(정착장):π/4x(0.127)^2x"&amp;FIXED(W661,1)&amp;"M*3.0"</f>
        <v xml:space="preserve"> 3차주입(정착장):π/4x(0.127)^2x5.0M*3.0</v>
      </c>
      <c r="F661" s="144"/>
      <c r="G661" s="144"/>
      <c r="H661" s="144"/>
      <c r="I661" s="144"/>
      <c r="J661" s="144"/>
      <c r="K661" s="144"/>
      <c r="L661" s="144"/>
      <c r="M661" s="144"/>
      <c r="N661" s="144"/>
      <c r="O661" s="144"/>
      <c r="P661" s="144"/>
      <c r="Q661" s="146" t="s">
        <v>17</v>
      </c>
      <c r="R661" s="168">
        <f>ROUND(PI()/4*(0.127)^2*W661*3,3)</f>
        <v>0.19</v>
      </c>
      <c r="S661" s="169"/>
      <c r="T661" s="170"/>
      <c r="U661" s="147" t="s">
        <v>34</v>
      </c>
      <c r="W661" s="158">
        <f>LOOKUP(V659,$D$2:$D$64,$AB$2:$AB$64)</f>
        <v>5</v>
      </c>
      <c r="X661" s="158"/>
      <c r="Y661" s="33">
        <f>LOOKUP(V659,$D$2:$D$64,$E$2:$E$64)</f>
        <v>0</v>
      </c>
      <c r="Z661" s="71">
        <f>SUM(R659:T661)*Y661</f>
        <v>0</v>
      </c>
    </row>
    <row r="662" spans="1:26" s="6" customFormat="1" ht="19.5" hidden="1" customHeight="1">
      <c r="A662" s="143"/>
      <c r="B662" s="144"/>
      <c r="C662" s="144"/>
      <c r="D662" s="148"/>
      <c r="E662" s="144" t="str">
        <f>" 시멘트량:("&amp;FIXED(R659,3)&amp;"+"&amp;FIXED(R660,3)&amp;"+"&amp;FIXED(R661,3)&amp;")x1303 kg/m3"</f>
        <v xml:space="preserve"> 시멘트량:(0.127+0.127+0.190)x1303 kg/m3</v>
      </c>
      <c r="F662" s="144"/>
      <c r="G662" s="144"/>
      <c r="H662" s="144"/>
      <c r="I662" s="144"/>
      <c r="J662" s="144"/>
      <c r="K662" s="144"/>
      <c r="L662" s="144"/>
      <c r="M662" s="144"/>
      <c r="N662" s="144"/>
      <c r="O662" s="144"/>
      <c r="P662" s="144"/>
      <c r="Q662" s="146" t="s">
        <v>17</v>
      </c>
      <c r="R662" s="172">
        <f>ROUND(SUM(R659:T661)*1303,3)</f>
        <v>578.53200000000004</v>
      </c>
      <c r="S662" s="173"/>
      <c r="T662" s="174"/>
      <c r="U662" s="147" t="s">
        <v>35</v>
      </c>
      <c r="W662" s="166">
        <f>ROUND(R662/40*Y661,0)</f>
        <v>0</v>
      </c>
      <c r="X662" s="166"/>
    </row>
    <row r="663" spans="1:26" s="6" customFormat="1" ht="19.5" hidden="1" customHeight="1">
      <c r="A663" s="143"/>
      <c r="B663" s="144"/>
      <c r="C663" s="144"/>
      <c r="D663" s="148"/>
      <c r="E663" s="144" t="str">
        <f>" 감수제(0.2%):("&amp;FIXED(R659,3)&amp;"+"&amp;FIXED(R660,3)&amp;"+"&amp;FIXED(R661,3)&amp;")x2.606 kg/m3"</f>
        <v xml:space="preserve"> 감수제(0.2%):(0.127+0.127+0.190)x2.606 kg/m3</v>
      </c>
      <c r="F663" s="144"/>
      <c r="G663" s="144"/>
      <c r="H663" s="144"/>
      <c r="I663" s="144"/>
      <c r="J663" s="144"/>
      <c r="K663" s="144"/>
      <c r="L663" s="144"/>
      <c r="M663" s="144"/>
      <c r="N663" s="144"/>
      <c r="O663" s="144"/>
      <c r="P663" s="144"/>
      <c r="Q663" s="146" t="s">
        <v>17</v>
      </c>
      <c r="R663" s="172">
        <f>ROUND(SUM(R659:T661)*2.606,3)</f>
        <v>1.157</v>
      </c>
      <c r="S663" s="173"/>
      <c r="T663" s="174"/>
      <c r="U663" s="147" t="s">
        <v>35</v>
      </c>
    </row>
    <row r="664" spans="1:26" s="6" customFormat="1" ht="19.5" hidden="1" customHeight="1">
      <c r="A664" s="143"/>
      <c r="B664" s="144"/>
      <c r="C664" s="144"/>
      <c r="D664" s="148"/>
      <c r="E664" s="144" t="str">
        <f>" 알루미늄분말(0.01%):("&amp;FIXED(R659,3)&amp;"+"&amp;FIXED(R660,3)&amp;"+"&amp;FIXED(R661,3)&amp;")x0.1303 kg/m3"</f>
        <v xml:space="preserve"> 알루미늄분말(0.01%):(0.127+0.127+0.190)x0.1303 kg/m3</v>
      </c>
      <c r="F664" s="144"/>
      <c r="G664" s="144"/>
      <c r="H664" s="144"/>
      <c r="I664" s="144"/>
      <c r="J664" s="144"/>
      <c r="K664" s="144"/>
      <c r="L664" s="144"/>
      <c r="M664" s="144"/>
      <c r="N664" s="144"/>
      <c r="O664" s="144"/>
      <c r="P664" s="144"/>
      <c r="Q664" s="146" t="s">
        <v>17</v>
      </c>
      <c r="R664" s="172">
        <f>ROUND(SUM(R659:T661)*0.1303,3)</f>
        <v>5.8000000000000003E-2</v>
      </c>
      <c r="S664" s="173"/>
      <c r="T664" s="174"/>
      <c r="U664" s="147" t="s">
        <v>35</v>
      </c>
    </row>
    <row r="665" spans="1:26" s="6" customFormat="1" ht="19.5" hidden="1" customHeight="1">
      <c r="A665" s="143"/>
      <c r="B665" s="144"/>
      <c r="C665" s="144"/>
      <c r="D665" s="148"/>
      <c r="E665" s="144"/>
      <c r="F665" s="144"/>
      <c r="G665" s="144"/>
      <c r="H665" s="144"/>
      <c r="I665" s="144"/>
      <c r="J665" s="144"/>
      <c r="K665" s="144"/>
      <c r="L665" s="144"/>
      <c r="M665" s="144"/>
      <c r="N665" s="144"/>
      <c r="O665" s="144"/>
      <c r="P665" s="144"/>
      <c r="Q665" s="144"/>
      <c r="R665" s="143"/>
      <c r="S665" s="144"/>
      <c r="T665" s="152"/>
      <c r="U665" s="147"/>
      <c r="V665" s="30" t="s">
        <v>33</v>
      </c>
    </row>
    <row r="666" spans="1:26" s="6" customFormat="1" ht="19.5" hidden="1" customHeight="1">
      <c r="A666" s="143"/>
      <c r="B666" s="144"/>
      <c r="C666" s="144"/>
      <c r="D666" s="145" t="s">
        <v>143</v>
      </c>
      <c r="E666" s="144" t="str">
        <f>" 1차주입(평균천공장):π/4x(0.127)^2x"&amp;FIXED(W666,1)&amp;"M"</f>
        <v xml:space="preserve"> 1차주입(평균천공장):π/4x(0.127)^2x10.0M</v>
      </c>
      <c r="F666" s="144"/>
      <c r="G666" s="144"/>
      <c r="H666" s="144"/>
      <c r="I666" s="144"/>
      <c r="J666" s="144"/>
      <c r="K666" s="144"/>
      <c r="L666" s="144"/>
      <c r="M666" s="144"/>
      <c r="N666" s="144"/>
      <c r="O666" s="144"/>
      <c r="P666" s="144"/>
      <c r="Q666" s="146" t="s">
        <v>17</v>
      </c>
      <c r="R666" s="168">
        <f>ROUND(PI()/4*(0.127)^2*W666,3)</f>
        <v>0.127</v>
      </c>
      <c r="S666" s="169"/>
      <c r="T666" s="170"/>
      <c r="U666" s="147" t="s">
        <v>34</v>
      </c>
      <c r="V666" s="31">
        <v>47</v>
      </c>
      <c r="W666" s="171">
        <f>LOOKUP(V666,$D$2:$D$64,$V$2:$V$64)</f>
        <v>10</v>
      </c>
      <c r="X666" s="171"/>
      <c r="Y666" s="32"/>
    </row>
    <row r="667" spans="1:26" s="6" customFormat="1" ht="19.5" hidden="1" customHeight="1">
      <c r="A667" s="143"/>
      <c r="B667" s="144"/>
      <c r="C667" s="144"/>
      <c r="D667" s="148"/>
      <c r="E667" s="144" t="str">
        <f>" 2차주입(자유장):π/4x(0.127)^2x"&amp;FIXED(W667,1)&amp;"M * 2.0"</f>
        <v xml:space="preserve"> 2차주입(자유장):π/4x(0.127)^2x5.0M * 2.0</v>
      </c>
      <c r="F667" s="144"/>
      <c r="G667" s="144"/>
      <c r="H667" s="144"/>
      <c r="I667" s="144"/>
      <c r="J667" s="144"/>
      <c r="K667" s="144"/>
      <c r="L667" s="144"/>
      <c r="M667" s="144"/>
      <c r="N667" s="144"/>
      <c r="O667" s="144"/>
      <c r="P667" s="144"/>
      <c r="Q667" s="146" t="s">
        <v>17</v>
      </c>
      <c r="R667" s="168">
        <f>ROUND(PI()/4*(0.127)^2*W667*2,3)</f>
        <v>0.127</v>
      </c>
      <c r="S667" s="169"/>
      <c r="T667" s="170"/>
      <c r="U667" s="147" t="s">
        <v>34</v>
      </c>
      <c r="W667" s="171">
        <f>LOOKUP(V666,$D$2:$D$64,$Z$2:$Z$64)</f>
        <v>5</v>
      </c>
      <c r="X667" s="171"/>
      <c r="Y667" s="32"/>
      <c r="Z667" s="32" t="s">
        <v>131</v>
      </c>
    </row>
    <row r="668" spans="1:26" s="6" customFormat="1" ht="19.5" hidden="1" customHeight="1">
      <c r="A668" s="143"/>
      <c r="B668" s="144"/>
      <c r="C668" s="144"/>
      <c r="D668" s="148"/>
      <c r="E668" s="144" t="str">
        <f>" 3차주입(정착장):π/4x(0.127)^2x"&amp;FIXED(W668,1)&amp;"M*3.0"</f>
        <v xml:space="preserve"> 3차주입(정착장):π/4x(0.127)^2x5.0M*3.0</v>
      </c>
      <c r="F668" s="144"/>
      <c r="G668" s="144"/>
      <c r="H668" s="144"/>
      <c r="I668" s="144"/>
      <c r="J668" s="144"/>
      <c r="K668" s="144"/>
      <c r="L668" s="144"/>
      <c r="M668" s="144"/>
      <c r="N668" s="144"/>
      <c r="O668" s="144"/>
      <c r="P668" s="144"/>
      <c r="Q668" s="146" t="s">
        <v>17</v>
      </c>
      <c r="R668" s="168">
        <f>ROUND(PI()/4*(0.127)^2*W668*3,3)</f>
        <v>0.19</v>
      </c>
      <c r="S668" s="169"/>
      <c r="T668" s="170"/>
      <c r="U668" s="147" t="s">
        <v>34</v>
      </c>
      <c r="W668" s="158">
        <f>LOOKUP(V666,$D$2:$D$64,$AB$2:$AB$64)</f>
        <v>5</v>
      </c>
      <c r="X668" s="158"/>
      <c r="Y668" s="33">
        <f>LOOKUP(V666,$D$2:$D$64,$E$2:$E$64)</f>
        <v>0</v>
      </c>
      <c r="Z668" s="71">
        <f>SUM(R666:T668)*Y668</f>
        <v>0</v>
      </c>
    </row>
    <row r="669" spans="1:26" s="6" customFormat="1" ht="19.5" hidden="1" customHeight="1">
      <c r="A669" s="143"/>
      <c r="B669" s="144"/>
      <c r="C669" s="144"/>
      <c r="D669" s="148"/>
      <c r="E669" s="144" t="str">
        <f>" 시멘트량:("&amp;FIXED(R666,3)&amp;"+"&amp;FIXED(R667,3)&amp;"+"&amp;FIXED(R668,3)&amp;")x1303 kg/m3"</f>
        <v xml:space="preserve"> 시멘트량:(0.127+0.127+0.190)x1303 kg/m3</v>
      </c>
      <c r="F669" s="144"/>
      <c r="G669" s="144"/>
      <c r="H669" s="144"/>
      <c r="I669" s="144"/>
      <c r="J669" s="144"/>
      <c r="K669" s="144"/>
      <c r="L669" s="144"/>
      <c r="M669" s="144"/>
      <c r="N669" s="144"/>
      <c r="O669" s="144"/>
      <c r="P669" s="144"/>
      <c r="Q669" s="146" t="s">
        <v>17</v>
      </c>
      <c r="R669" s="172">
        <f>ROUND(SUM(R666:T668)*1303,3)</f>
        <v>578.53200000000004</v>
      </c>
      <c r="S669" s="173"/>
      <c r="T669" s="174"/>
      <c r="U669" s="147" t="s">
        <v>35</v>
      </c>
      <c r="W669" s="166">
        <f>ROUND(R669/40*Y668,0)</f>
        <v>0</v>
      </c>
      <c r="X669" s="166"/>
    </row>
    <row r="670" spans="1:26" s="6" customFormat="1" ht="19.5" hidden="1" customHeight="1">
      <c r="A670" s="143"/>
      <c r="B670" s="144"/>
      <c r="C670" s="144"/>
      <c r="D670" s="148"/>
      <c r="E670" s="144" t="str">
        <f>" 감수제(0.2%):("&amp;FIXED(R666,3)&amp;"+"&amp;FIXED(R667,3)&amp;"+"&amp;FIXED(R668,3)&amp;")x2.606 kg/m3"</f>
        <v xml:space="preserve"> 감수제(0.2%):(0.127+0.127+0.190)x2.606 kg/m3</v>
      </c>
      <c r="F670" s="144"/>
      <c r="G670" s="144"/>
      <c r="H670" s="144"/>
      <c r="I670" s="144"/>
      <c r="J670" s="144"/>
      <c r="K670" s="144"/>
      <c r="L670" s="144"/>
      <c r="M670" s="144"/>
      <c r="N670" s="144"/>
      <c r="O670" s="144"/>
      <c r="P670" s="144"/>
      <c r="Q670" s="146" t="s">
        <v>17</v>
      </c>
      <c r="R670" s="172">
        <f>ROUND(SUM(R666:T668)*2.606,3)</f>
        <v>1.157</v>
      </c>
      <c r="S670" s="173"/>
      <c r="T670" s="174"/>
      <c r="U670" s="147" t="s">
        <v>35</v>
      </c>
    </row>
    <row r="671" spans="1:26" s="6" customFormat="1" ht="19.5" hidden="1" customHeight="1">
      <c r="A671" s="143"/>
      <c r="B671" s="144"/>
      <c r="C671" s="144"/>
      <c r="D671" s="148"/>
      <c r="E671" s="144" t="str">
        <f>" 알루미늄분말(0.01%):("&amp;FIXED(R666,3)&amp;"+"&amp;FIXED(R667,3)&amp;"+"&amp;FIXED(R668,3)&amp;")x0.1303 kg/m3"</f>
        <v xml:space="preserve"> 알루미늄분말(0.01%):(0.127+0.127+0.190)x0.1303 kg/m3</v>
      </c>
      <c r="F671" s="144"/>
      <c r="G671" s="144"/>
      <c r="H671" s="144"/>
      <c r="I671" s="144"/>
      <c r="J671" s="144"/>
      <c r="K671" s="144"/>
      <c r="L671" s="144"/>
      <c r="M671" s="144"/>
      <c r="N671" s="144"/>
      <c r="O671" s="144"/>
      <c r="P671" s="144"/>
      <c r="Q671" s="146" t="s">
        <v>17</v>
      </c>
      <c r="R671" s="172">
        <f>ROUND(SUM(R666:T668)*0.1303,3)</f>
        <v>5.8000000000000003E-2</v>
      </c>
      <c r="S671" s="173"/>
      <c r="T671" s="174"/>
      <c r="U671" s="147" t="s">
        <v>35</v>
      </c>
    </row>
    <row r="672" spans="1:26" s="6" customFormat="1" ht="19.5" hidden="1" customHeight="1">
      <c r="A672" s="143"/>
      <c r="B672" s="144"/>
      <c r="C672" s="144"/>
      <c r="D672" s="148"/>
      <c r="E672" s="144"/>
      <c r="F672" s="144"/>
      <c r="G672" s="144"/>
      <c r="H672" s="144"/>
      <c r="I672" s="144"/>
      <c r="J672" s="144"/>
      <c r="K672" s="144"/>
      <c r="L672" s="144"/>
      <c r="M672" s="144"/>
      <c r="N672" s="144"/>
      <c r="O672" s="144"/>
      <c r="P672" s="144"/>
      <c r="Q672" s="146"/>
      <c r="R672" s="149"/>
      <c r="S672" s="150"/>
      <c r="T672" s="151"/>
      <c r="U672" s="147"/>
    </row>
    <row r="673" spans="1:26" s="6" customFormat="1" ht="19.5" hidden="1" customHeight="1">
      <c r="A673" s="143"/>
      <c r="B673" s="144"/>
      <c r="C673" s="144"/>
      <c r="D673" s="153"/>
      <c r="E673" s="144" t="str">
        <f>B49</f>
        <v>4+884</v>
      </c>
      <c r="F673" s="144"/>
      <c r="G673" s="144"/>
      <c r="H673" s="144"/>
      <c r="I673" s="144"/>
      <c r="J673" s="144"/>
      <c r="K673" s="144"/>
      <c r="L673" s="144"/>
      <c r="M673" s="144"/>
      <c r="N673" s="144"/>
      <c r="O673" s="144"/>
      <c r="P673" s="144"/>
      <c r="Q673" s="144"/>
      <c r="R673" s="143"/>
      <c r="S673" s="144"/>
      <c r="T673" s="152"/>
      <c r="U673" s="147"/>
      <c r="V673" s="30" t="s">
        <v>33</v>
      </c>
      <c r="W673" s="29"/>
      <c r="X673" s="29"/>
      <c r="Y673" s="29"/>
      <c r="Z673" s="29"/>
    </row>
    <row r="674" spans="1:26" s="6" customFormat="1" ht="19.5" hidden="1" customHeight="1">
      <c r="A674" s="143"/>
      <c r="B674" s="144"/>
      <c r="C674" s="144"/>
      <c r="D674" s="145" t="s">
        <v>56</v>
      </c>
      <c r="E674" s="144" t="str">
        <f>" 1차주입(평균천공장):π/4x(0.127)^2x"&amp;FIXED(W674,1)&amp;"M"</f>
        <v xml:space="preserve"> 1차주입(평균천공장):π/4x(0.127)^2x13.0M</v>
      </c>
      <c r="F674" s="144"/>
      <c r="G674" s="144"/>
      <c r="H674" s="144"/>
      <c r="I674" s="144"/>
      <c r="J674" s="144"/>
      <c r="K674" s="144"/>
      <c r="L674" s="144"/>
      <c r="M674" s="144"/>
      <c r="N674" s="144"/>
      <c r="O674" s="144"/>
      <c r="P674" s="144"/>
      <c r="Q674" s="146" t="s">
        <v>17</v>
      </c>
      <c r="R674" s="168">
        <f>ROUND(PI()/4*(0.127)^2*W674,3)</f>
        <v>0.16500000000000001</v>
      </c>
      <c r="S674" s="169"/>
      <c r="T674" s="170"/>
      <c r="U674" s="147" t="s">
        <v>34</v>
      </c>
      <c r="V674" s="31">
        <v>48</v>
      </c>
      <c r="W674" s="171">
        <f>LOOKUP(V674,$D$2:$D$64,$V$2:$V$64)</f>
        <v>13</v>
      </c>
      <c r="X674" s="171"/>
      <c r="Y674" s="32"/>
      <c r="Z674" s="32"/>
    </row>
    <row r="675" spans="1:26" s="6" customFormat="1" ht="19.5" hidden="1" customHeight="1">
      <c r="A675" s="143"/>
      <c r="B675" s="144"/>
      <c r="C675" s="144"/>
      <c r="D675" s="148"/>
      <c r="E675" s="144" t="str">
        <f>" 2차주입(자유장):π/4x(0.127)^2x"&amp;FIXED(W675,1)&amp;"M * 2.0"</f>
        <v xml:space="preserve"> 2차주입(자유장):π/4x(0.127)^2x7.0M * 2.0</v>
      </c>
      <c r="F675" s="144"/>
      <c r="G675" s="144"/>
      <c r="H675" s="144"/>
      <c r="I675" s="144"/>
      <c r="J675" s="144"/>
      <c r="K675" s="144"/>
      <c r="L675" s="144"/>
      <c r="M675" s="144"/>
      <c r="N675" s="144"/>
      <c r="O675" s="144"/>
      <c r="P675" s="144"/>
      <c r="Q675" s="146" t="s">
        <v>17</v>
      </c>
      <c r="R675" s="168">
        <f>ROUND(PI()/4*(0.127)^2*W675*2,3)</f>
        <v>0.17699999999999999</v>
      </c>
      <c r="S675" s="169"/>
      <c r="T675" s="170"/>
      <c r="U675" s="147" t="s">
        <v>34</v>
      </c>
      <c r="W675" s="171">
        <f>LOOKUP(V674,$D$2:$D$64,$Z$2:$Z$64)</f>
        <v>7</v>
      </c>
      <c r="X675" s="171"/>
      <c r="Y675" s="32"/>
      <c r="Z675" s="32" t="s">
        <v>131</v>
      </c>
    </row>
    <row r="676" spans="1:26" s="6" customFormat="1" ht="19.5" hidden="1" customHeight="1">
      <c r="A676" s="143"/>
      <c r="B676" s="144"/>
      <c r="C676" s="144"/>
      <c r="D676" s="148"/>
      <c r="E676" s="144" t="str">
        <f>" 3차주입(정착장):π/4x(0.127)^2x"&amp;FIXED(W676,1)&amp;"M*3.0"</f>
        <v xml:space="preserve"> 3차주입(정착장):π/4x(0.127)^2x6.0M*3.0</v>
      </c>
      <c r="F676" s="144"/>
      <c r="G676" s="144"/>
      <c r="H676" s="144"/>
      <c r="I676" s="144"/>
      <c r="J676" s="144"/>
      <c r="K676" s="144"/>
      <c r="L676" s="144"/>
      <c r="M676" s="144"/>
      <c r="N676" s="144"/>
      <c r="O676" s="144"/>
      <c r="P676" s="144"/>
      <c r="Q676" s="146" t="s">
        <v>17</v>
      </c>
      <c r="R676" s="168">
        <f>ROUND(PI()/4*(0.127)^2*W676*3,3)</f>
        <v>0.22800000000000001</v>
      </c>
      <c r="S676" s="169"/>
      <c r="T676" s="170"/>
      <c r="U676" s="147" t="s">
        <v>34</v>
      </c>
      <c r="W676" s="158">
        <f>LOOKUP(V674,$D$2:$D$64,$AB$2:$AB$64)</f>
        <v>6</v>
      </c>
      <c r="X676" s="158"/>
      <c r="Y676" s="33">
        <f>LOOKUP(V674,$D$2:$D$64,$E$2:$E$64)</f>
        <v>0</v>
      </c>
      <c r="Z676" s="71">
        <f>SUM(R674:T676)*Y676</f>
        <v>0</v>
      </c>
    </row>
    <row r="677" spans="1:26" s="6" customFormat="1" ht="19.5" hidden="1" customHeight="1">
      <c r="A677" s="143"/>
      <c r="B677" s="144"/>
      <c r="C677" s="144"/>
      <c r="D677" s="148"/>
      <c r="E677" s="144" t="str">
        <f>" 시멘트량:("&amp;FIXED(R674,3)&amp;"+"&amp;FIXED(R675,3)&amp;"+"&amp;FIXED(R676,3)&amp;")x1303 kg/m3"</f>
        <v xml:space="preserve"> 시멘트량:(0.165+0.177+0.228)x1303 kg/m3</v>
      </c>
      <c r="F677" s="144"/>
      <c r="G677" s="144"/>
      <c r="H677" s="144"/>
      <c r="I677" s="144"/>
      <c r="J677" s="144"/>
      <c r="K677" s="144"/>
      <c r="L677" s="144"/>
      <c r="M677" s="144"/>
      <c r="N677" s="144"/>
      <c r="O677" s="144"/>
      <c r="P677" s="144"/>
      <c r="Q677" s="146" t="s">
        <v>17</v>
      </c>
      <c r="R677" s="172">
        <f>ROUND(SUM(R674:T676)*1303,3)</f>
        <v>742.71</v>
      </c>
      <c r="S677" s="173"/>
      <c r="T677" s="174"/>
      <c r="U677" s="147" t="s">
        <v>35</v>
      </c>
      <c r="W677" s="166">
        <f>ROUND(R677/40*Y676,0)</f>
        <v>0</v>
      </c>
      <c r="X677" s="166"/>
    </row>
    <row r="678" spans="1:26" s="6" customFormat="1" ht="19.5" hidden="1" customHeight="1">
      <c r="A678" s="143"/>
      <c r="B678" s="144"/>
      <c r="C678" s="144"/>
      <c r="D678" s="148"/>
      <c r="E678" s="144" t="str">
        <f>" 감수제(0.2%):("&amp;FIXED(R674,3)&amp;"+"&amp;FIXED(R675,3)&amp;"+"&amp;FIXED(R676,3)&amp;")x2.606 kg/m3"</f>
        <v xml:space="preserve"> 감수제(0.2%):(0.165+0.177+0.228)x2.606 kg/m3</v>
      </c>
      <c r="F678" s="144"/>
      <c r="G678" s="144"/>
      <c r="H678" s="144"/>
      <c r="I678" s="144"/>
      <c r="J678" s="144"/>
      <c r="K678" s="144"/>
      <c r="L678" s="144"/>
      <c r="M678" s="144"/>
      <c r="N678" s="144"/>
      <c r="O678" s="144"/>
      <c r="P678" s="144"/>
      <c r="Q678" s="146" t="s">
        <v>17</v>
      </c>
      <c r="R678" s="172">
        <f>ROUND(SUM(R674:T676)*2.606,3)</f>
        <v>1.4850000000000001</v>
      </c>
      <c r="S678" s="173"/>
      <c r="T678" s="174"/>
      <c r="U678" s="147" t="s">
        <v>35</v>
      </c>
    </row>
    <row r="679" spans="1:26" s="6" customFormat="1" ht="19.5" hidden="1" customHeight="1">
      <c r="A679" s="143"/>
      <c r="B679" s="144"/>
      <c r="C679" s="144"/>
      <c r="D679" s="148"/>
      <c r="E679" s="144" t="str">
        <f>" 알루미늄분말(0.01%):("&amp;FIXED(R674,3)&amp;"+"&amp;FIXED(R675,3)&amp;"+"&amp;FIXED(R676,3)&amp;")x0.1303 kg/m3"</f>
        <v xml:space="preserve"> 알루미늄분말(0.01%):(0.165+0.177+0.228)x0.1303 kg/m3</v>
      </c>
      <c r="F679" s="144"/>
      <c r="G679" s="144"/>
      <c r="H679" s="144"/>
      <c r="I679" s="144"/>
      <c r="J679" s="144"/>
      <c r="K679" s="144"/>
      <c r="L679" s="144"/>
      <c r="M679" s="144"/>
      <c r="N679" s="144"/>
      <c r="O679" s="144"/>
      <c r="P679" s="144"/>
      <c r="Q679" s="146" t="s">
        <v>17</v>
      </c>
      <c r="R679" s="172">
        <f>ROUND(SUM(R674:T676)*0.1303,3)</f>
        <v>7.3999999999999996E-2</v>
      </c>
      <c r="S679" s="173"/>
      <c r="T679" s="174"/>
      <c r="U679" s="147" t="s">
        <v>35</v>
      </c>
    </row>
    <row r="680" spans="1:26" s="6" customFormat="1" ht="19.5" hidden="1" customHeight="1">
      <c r="A680" s="143"/>
      <c r="B680" s="144"/>
      <c r="C680" s="144"/>
      <c r="D680" s="148"/>
      <c r="E680" s="144"/>
      <c r="F680" s="144"/>
      <c r="G680" s="144"/>
      <c r="H680" s="144"/>
      <c r="I680" s="144"/>
      <c r="J680" s="144"/>
      <c r="K680" s="144"/>
      <c r="L680" s="144"/>
      <c r="M680" s="144"/>
      <c r="N680" s="144"/>
      <c r="O680" s="144"/>
      <c r="P680" s="144"/>
      <c r="Q680" s="144"/>
      <c r="R680" s="143"/>
      <c r="S680" s="144"/>
      <c r="T680" s="152"/>
      <c r="U680" s="147"/>
      <c r="V680" s="30" t="s">
        <v>33</v>
      </c>
    </row>
    <row r="681" spans="1:26" s="6" customFormat="1" ht="19.5" hidden="1" customHeight="1">
      <c r="A681" s="143"/>
      <c r="B681" s="144"/>
      <c r="C681" s="144"/>
      <c r="D681" s="145" t="s">
        <v>57</v>
      </c>
      <c r="E681" s="144" t="str">
        <f>" 1차주입(평균천공장):π/4x(0.127)^2x"&amp;FIXED(W681,1)&amp;"M"</f>
        <v xml:space="preserve"> 1차주입(평균천공장):π/4x(0.127)^2x11.0M</v>
      </c>
      <c r="F681" s="144"/>
      <c r="G681" s="144"/>
      <c r="H681" s="144"/>
      <c r="I681" s="144"/>
      <c r="J681" s="144"/>
      <c r="K681" s="144"/>
      <c r="L681" s="144"/>
      <c r="M681" s="144"/>
      <c r="N681" s="144"/>
      <c r="O681" s="144"/>
      <c r="P681" s="144"/>
      <c r="Q681" s="146" t="s">
        <v>17</v>
      </c>
      <c r="R681" s="168">
        <f>ROUND(PI()/4*(0.127)^2*W681,3)</f>
        <v>0.13900000000000001</v>
      </c>
      <c r="S681" s="169"/>
      <c r="T681" s="170"/>
      <c r="U681" s="147" t="s">
        <v>34</v>
      </c>
      <c r="V681" s="31">
        <v>49</v>
      </c>
      <c r="W681" s="171">
        <f>LOOKUP(V681,$D$2:$D$64,$V$2:$V$64)</f>
        <v>11</v>
      </c>
      <c r="X681" s="171"/>
      <c r="Y681" s="32"/>
    </row>
    <row r="682" spans="1:26" s="6" customFormat="1" ht="19.5" hidden="1" customHeight="1">
      <c r="A682" s="143"/>
      <c r="B682" s="144"/>
      <c r="C682" s="144"/>
      <c r="D682" s="148"/>
      <c r="E682" s="144" t="str">
        <f>" 2차주입(자유장):π/4x(0.127)^2x"&amp;FIXED(W682,1)&amp;"M * 2.0"</f>
        <v xml:space="preserve"> 2차주입(자유장):π/4x(0.127)^2x5.0M * 2.0</v>
      </c>
      <c r="F682" s="144"/>
      <c r="G682" s="144"/>
      <c r="H682" s="144"/>
      <c r="I682" s="144"/>
      <c r="J682" s="144"/>
      <c r="K682" s="144"/>
      <c r="L682" s="144"/>
      <c r="M682" s="144"/>
      <c r="N682" s="144"/>
      <c r="O682" s="144"/>
      <c r="P682" s="144"/>
      <c r="Q682" s="146" t="s">
        <v>17</v>
      </c>
      <c r="R682" s="168">
        <f>ROUND(PI()/4*(0.127)^2*W682*2,3)</f>
        <v>0.127</v>
      </c>
      <c r="S682" s="169"/>
      <c r="T682" s="170"/>
      <c r="U682" s="147" t="s">
        <v>34</v>
      </c>
      <c r="W682" s="171">
        <f>LOOKUP(V681,$D$2:$D$64,$Z$2:$Z$64)</f>
        <v>5</v>
      </c>
      <c r="X682" s="171"/>
      <c r="Y682" s="32"/>
      <c r="Z682" s="32" t="s">
        <v>131</v>
      </c>
    </row>
    <row r="683" spans="1:26" s="6" customFormat="1" ht="19.5" hidden="1" customHeight="1">
      <c r="A683" s="143"/>
      <c r="B683" s="144"/>
      <c r="C683" s="144"/>
      <c r="D683" s="148"/>
      <c r="E683" s="144" t="str">
        <f>" 3차주입(정착장):π/4x(0.127)^2x"&amp;FIXED(W683,1)&amp;"M*3.0"</f>
        <v xml:space="preserve"> 3차주입(정착장):π/4x(0.127)^2x6.0M*3.0</v>
      </c>
      <c r="F683" s="144"/>
      <c r="G683" s="144"/>
      <c r="H683" s="144"/>
      <c r="I683" s="144"/>
      <c r="J683" s="144"/>
      <c r="K683" s="144"/>
      <c r="L683" s="144"/>
      <c r="M683" s="144"/>
      <c r="N683" s="144"/>
      <c r="O683" s="144"/>
      <c r="P683" s="144"/>
      <c r="Q683" s="146" t="s">
        <v>17</v>
      </c>
      <c r="R683" s="168">
        <f>ROUND(PI()/4*(0.127)^2*W683*3,3)</f>
        <v>0.22800000000000001</v>
      </c>
      <c r="S683" s="169"/>
      <c r="T683" s="170"/>
      <c r="U683" s="147" t="s">
        <v>34</v>
      </c>
      <c r="W683" s="158">
        <f>LOOKUP(V681,$D$2:$D$64,$AB$2:$AB$64)</f>
        <v>6</v>
      </c>
      <c r="X683" s="158"/>
      <c r="Y683" s="33">
        <f>LOOKUP(V681,$D$2:$D$64,$E$2:$E$64)</f>
        <v>0</v>
      </c>
      <c r="Z683" s="71">
        <f>SUM(R681:T683)*Y683</f>
        <v>0</v>
      </c>
    </row>
    <row r="684" spans="1:26" s="6" customFormat="1" ht="19.5" hidden="1" customHeight="1">
      <c r="A684" s="143"/>
      <c r="B684" s="144"/>
      <c r="C684" s="144"/>
      <c r="D684" s="148"/>
      <c r="E684" s="144" t="str">
        <f>" 시멘트량:("&amp;FIXED(R681,3)&amp;"+"&amp;FIXED(R682,3)&amp;"+"&amp;FIXED(R683,3)&amp;")x1303 kg/m3"</f>
        <v xml:space="preserve"> 시멘트량:(0.139+0.127+0.228)x1303 kg/m3</v>
      </c>
      <c r="F684" s="144"/>
      <c r="G684" s="144"/>
      <c r="H684" s="144"/>
      <c r="I684" s="144"/>
      <c r="J684" s="144"/>
      <c r="K684" s="144"/>
      <c r="L684" s="144"/>
      <c r="M684" s="144"/>
      <c r="N684" s="144"/>
      <c r="O684" s="144"/>
      <c r="P684" s="144"/>
      <c r="Q684" s="146" t="s">
        <v>17</v>
      </c>
      <c r="R684" s="172">
        <f>ROUND(SUM(R681:T683)*1303,3)</f>
        <v>643.68200000000002</v>
      </c>
      <c r="S684" s="173"/>
      <c r="T684" s="174"/>
      <c r="U684" s="147" t="s">
        <v>35</v>
      </c>
      <c r="W684" s="166">
        <f>ROUND(R684/40*Y683,0)</f>
        <v>0</v>
      </c>
      <c r="X684" s="166"/>
    </row>
    <row r="685" spans="1:26" s="6" customFormat="1" ht="19.5" hidden="1" customHeight="1">
      <c r="A685" s="143"/>
      <c r="B685" s="144"/>
      <c r="C685" s="144"/>
      <c r="D685" s="148"/>
      <c r="E685" s="144" t="str">
        <f>" 감수제(0.2%):("&amp;FIXED(R681,3)&amp;"+"&amp;FIXED(R682,3)&amp;"+"&amp;FIXED(R683,3)&amp;")x2.606 kg/m3"</f>
        <v xml:space="preserve"> 감수제(0.2%):(0.139+0.127+0.228)x2.606 kg/m3</v>
      </c>
      <c r="F685" s="144"/>
      <c r="G685" s="144"/>
      <c r="H685" s="144"/>
      <c r="I685" s="144"/>
      <c r="J685" s="144"/>
      <c r="K685" s="144"/>
      <c r="L685" s="144"/>
      <c r="M685" s="144"/>
      <c r="N685" s="144"/>
      <c r="O685" s="144"/>
      <c r="P685" s="144"/>
      <c r="Q685" s="146" t="s">
        <v>17</v>
      </c>
      <c r="R685" s="172">
        <f>ROUND(SUM(R681:T683)*2.606,3)</f>
        <v>1.2869999999999999</v>
      </c>
      <c r="S685" s="173"/>
      <c r="T685" s="174"/>
      <c r="U685" s="147" t="s">
        <v>35</v>
      </c>
    </row>
    <row r="686" spans="1:26" s="6" customFormat="1" ht="19.5" hidden="1" customHeight="1">
      <c r="A686" s="143"/>
      <c r="B686" s="144"/>
      <c r="C686" s="144"/>
      <c r="D686" s="148"/>
      <c r="E686" s="144" t="str">
        <f>" 알루미늄분말(0.01%):("&amp;FIXED(R681,3)&amp;"+"&amp;FIXED(R682,3)&amp;"+"&amp;FIXED(R683,3)&amp;")x0.1303 kg/m3"</f>
        <v xml:space="preserve"> 알루미늄분말(0.01%):(0.139+0.127+0.228)x0.1303 kg/m3</v>
      </c>
      <c r="F686" s="144"/>
      <c r="G686" s="144"/>
      <c r="H686" s="144"/>
      <c r="I686" s="144"/>
      <c r="J686" s="144"/>
      <c r="K686" s="144"/>
      <c r="L686" s="144"/>
      <c r="M686" s="144"/>
      <c r="N686" s="144"/>
      <c r="O686" s="144"/>
      <c r="P686" s="144"/>
      <c r="Q686" s="146" t="s">
        <v>17</v>
      </c>
      <c r="R686" s="172">
        <f>ROUND(SUM(R681:T683)*0.1303,3)</f>
        <v>6.4000000000000001E-2</v>
      </c>
      <c r="S686" s="173"/>
      <c r="T686" s="174"/>
      <c r="U686" s="147" t="s">
        <v>35</v>
      </c>
    </row>
    <row r="687" spans="1:26" s="6" customFormat="1" ht="19.5" hidden="1" customHeight="1">
      <c r="A687" s="143"/>
      <c r="B687" s="144"/>
      <c r="C687" s="144"/>
      <c r="D687" s="148"/>
      <c r="E687" s="144"/>
      <c r="F687" s="144"/>
      <c r="G687" s="144"/>
      <c r="H687" s="144"/>
      <c r="I687" s="144"/>
      <c r="J687" s="144"/>
      <c r="K687" s="144"/>
      <c r="L687" s="144"/>
      <c r="M687" s="144"/>
      <c r="N687" s="144"/>
      <c r="O687" s="144"/>
      <c r="P687" s="144"/>
      <c r="Q687" s="144"/>
      <c r="R687" s="143"/>
      <c r="S687" s="144"/>
      <c r="T687" s="152"/>
      <c r="U687" s="147"/>
      <c r="V687" s="30" t="s">
        <v>33</v>
      </c>
    </row>
    <row r="688" spans="1:26" s="6" customFormat="1" ht="19.5" hidden="1" customHeight="1">
      <c r="A688" s="143"/>
      <c r="B688" s="144"/>
      <c r="C688" s="144"/>
      <c r="D688" s="145" t="s">
        <v>145</v>
      </c>
      <c r="E688" s="144" t="str">
        <f>" 1차주입(평균천공장):π/4x(0.127)^2x"&amp;FIXED(W688,1)&amp;"M"</f>
        <v xml:space="preserve"> 1차주입(평균천공장):π/4x(0.127)^2x10.0M</v>
      </c>
      <c r="F688" s="144"/>
      <c r="G688" s="144"/>
      <c r="H688" s="144"/>
      <c r="I688" s="144"/>
      <c r="J688" s="144"/>
      <c r="K688" s="144"/>
      <c r="L688" s="144"/>
      <c r="M688" s="144"/>
      <c r="N688" s="144"/>
      <c r="O688" s="144"/>
      <c r="P688" s="144"/>
      <c r="Q688" s="146" t="s">
        <v>17</v>
      </c>
      <c r="R688" s="168">
        <f>ROUND(PI()/4*(0.127)^2*W688,3)</f>
        <v>0.127</v>
      </c>
      <c r="S688" s="169"/>
      <c r="T688" s="170"/>
      <c r="U688" s="147" t="s">
        <v>34</v>
      </c>
      <c r="V688" s="31">
        <v>50</v>
      </c>
      <c r="W688" s="171">
        <f>LOOKUP(V688,$D$2:$D$64,$V$2:$V$64)</f>
        <v>10</v>
      </c>
      <c r="X688" s="171"/>
      <c r="Y688" s="32"/>
    </row>
    <row r="689" spans="1:26" s="6" customFormat="1" ht="19.5" hidden="1" customHeight="1">
      <c r="A689" s="143"/>
      <c r="B689" s="144"/>
      <c r="C689" s="144"/>
      <c r="D689" s="148"/>
      <c r="E689" s="144" t="str">
        <f>" 2차주입(자유장):π/4x(0.127)^2x"&amp;FIXED(W689,1)&amp;"M * 2.0"</f>
        <v xml:space="preserve"> 2차주입(자유장):π/4x(0.127)^2x5.0M * 2.0</v>
      </c>
      <c r="F689" s="144"/>
      <c r="G689" s="144"/>
      <c r="H689" s="144"/>
      <c r="I689" s="144"/>
      <c r="J689" s="144"/>
      <c r="K689" s="144"/>
      <c r="L689" s="144"/>
      <c r="M689" s="144"/>
      <c r="N689" s="144"/>
      <c r="O689" s="144"/>
      <c r="P689" s="144"/>
      <c r="Q689" s="146" t="s">
        <v>17</v>
      </c>
      <c r="R689" s="168">
        <f>ROUND(PI()/4*(0.127)^2*W689*2,3)</f>
        <v>0.127</v>
      </c>
      <c r="S689" s="169"/>
      <c r="T689" s="170"/>
      <c r="U689" s="147" t="s">
        <v>34</v>
      </c>
      <c r="W689" s="171">
        <f>LOOKUP(V688,$D$2:$D$64,$Z$2:$Z$64)</f>
        <v>5</v>
      </c>
      <c r="X689" s="171"/>
      <c r="Y689" s="32"/>
      <c r="Z689" s="32" t="s">
        <v>131</v>
      </c>
    </row>
    <row r="690" spans="1:26" s="6" customFormat="1" ht="19.5" hidden="1" customHeight="1">
      <c r="A690" s="143"/>
      <c r="B690" s="144"/>
      <c r="C690" s="144"/>
      <c r="D690" s="148"/>
      <c r="E690" s="144" t="str">
        <f>" 3차주입(정착장):π/4x(0.127)^2x"&amp;FIXED(W690,1)&amp;"M*3.0"</f>
        <v xml:space="preserve"> 3차주입(정착장):π/4x(0.127)^2x5.0M*3.0</v>
      </c>
      <c r="F690" s="144"/>
      <c r="G690" s="144"/>
      <c r="H690" s="144"/>
      <c r="I690" s="144"/>
      <c r="J690" s="144"/>
      <c r="K690" s="144"/>
      <c r="L690" s="144"/>
      <c r="M690" s="144"/>
      <c r="N690" s="144"/>
      <c r="O690" s="144"/>
      <c r="P690" s="144"/>
      <c r="Q690" s="146" t="s">
        <v>17</v>
      </c>
      <c r="R690" s="168">
        <f>ROUND(PI()/4*(0.127)^2*W690*3,3)</f>
        <v>0.19</v>
      </c>
      <c r="S690" s="169"/>
      <c r="T690" s="170"/>
      <c r="U690" s="147" t="s">
        <v>34</v>
      </c>
      <c r="W690" s="158">
        <f>LOOKUP(V688,$D$2:$D$64,$AB$2:$AB$64)</f>
        <v>5</v>
      </c>
      <c r="X690" s="158"/>
      <c r="Y690" s="33">
        <f>LOOKUP(V688,$D$2:$D$64,$E$2:$E$64)</f>
        <v>0</v>
      </c>
      <c r="Z690" s="71">
        <f>SUM(R688:T690)*Y690</f>
        <v>0</v>
      </c>
    </row>
    <row r="691" spans="1:26" s="6" customFormat="1" ht="19.5" hidden="1" customHeight="1">
      <c r="A691" s="143"/>
      <c r="B691" s="144"/>
      <c r="C691" s="144"/>
      <c r="D691" s="148"/>
      <c r="E691" s="144" t="str">
        <f>" 시멘트량:("&amp;FIXED(R688,3)&amp;"+"&amp;FIXED(R689,3)&amp;"+"&amp;FIXED(R690,3)&amp;")x1303 kg/m3"</f>
        <v xml:space="preserve"> 시멘트량:(0.127+0.127+0.190)x1303 kg/m3</v>
      </c>
      <c r="F691" s="144"/>
      <c r="G691" s="144"/>
      <c r="H691" s="144"/>
      <c r="I691" s="144"/>
      <c r="J691" s="144"/>
      <c r="K691" s="144"/>
      <c r="L691" s="144"/>
      <c r="M691" s="144"/>
      <c r="N691" s="144"/>
      <c r="O691" s="144"/>
      <c r="P691" s="144"/>
      <c r="Q691" s="146" t="s">
        <v>17</v>
      </c>
      <c r="R691" s="172">
        <f>ROUND(SUM(R688:T690)*1303,3)</f>
        <v>578.53200000000004</v>
      </c>
      <c r="S691" s="173"/>
      <c r="T691" s="174"/>
      <c r="U691" s="147" t="s">
        <v>35</v>
      </c>
      <c r="W691" s="166">
        <f>ROUND(R691/40*Y690,0)</f>
        <v>0</v>
      </c>
      <c r="X691" s="166"/>
    </row>
    <row r="692" spans="1:26" s="6" customFormat="1" ht="19.5" hidden="1" customHeight="1">
      <c r="A692" s="143"/>
      <c r="B692" s="144"/>
      <c r="C692" s="144"/>
      <c r="D692" s="148"/>
      <c r="E692" s="144" t="str">
        <f>" 감수제(0.2%):("&amp;FIXED(R688,3)&amp;"+"&amp;FIXED(R689,3)&amp;"+"&amp;FIXED(R690,3)&amp;")x2.606 kg/m3"</f>
        <v xml:space="preserve"> 감수제(0.2%):(0.127+0.127+0.190)x2.606 kg/m3</v>
      </c>
      <c r="F692" s="144"/>
      <c r="G692" s="144"/>
      <c r="H692" s="144"/>
      <c r="I692" s="144"/>
      <c r="J692" s="144"/>
      <c r="K692" s="144"/>
      <c r="L692" s="144"/>
      <c r="M692" s="144"/>
      <c r="N692" s="144"/>
      <c r="O692" s="144"/>
      <c r="P692" s="144"/>
      <c r="Q692" s="146" t="s">
        <v>17</v>
      </c>
      <c r="R692" s="172">
        <f>ROUND(SUM(R688:T690)*2.606,3)</f>
        <v>1.157</v>
      </c>
      <c r="S692" s="173"/>
      <c r="T692" s="174"/>
      <c r="U692" s="147" t="s">
        <v>35</v>
      </c>
    </row>
    <row r="693" spans="1:26" s="6" customFormat="1" ht="19.5" hidden="1" customHeight="1">
      <c r="A693" s="143"/>
      <c r="B693" s="144"/>
      <c r="C693" s="144"/>
      <c r="D693" s="148"/>
      <c r="E693" s="144" t="str">
        <f>" 알루미늄분말(0.01%):("&amp;FIXED(R688,3)&amp;"+"&amp;FIXED(R689,3)&amp;"+"&amp;FIXED(R690,3)&amp;")x0.1303 kg/m3"</f>
        <v xml:space="preserve"> 알루미늄분말(0.01%):(0.127+0.127+0.190)x0.1303 kg/m3</v>
      </c>
      <c r="F693" s="144"/>
      <c r="G693" s="144"/>
      <c r="H693" s="144"/>
      <c r="I693" s="144"/>
      <c r="J693" s="144"/>
      <c r="K693" s="144"/>
      <c r="L693" s="144"/>
      <c r="M693" s="144"/>
      <c r="N693" s="144"/>
      <c r="O693" s="144"/>
      <c r="P693" s="144"/>
      <c r="Q693" s="146" t="s">
        <v>17</v>
      </c>
      <c r="R693" s="172">
        <f>ROUND(SUM(R688:T690)*0.1303,3)</f>
        <v>5.8000000000000003E-2</v>
      </c>
      <c r="S693" s="173"/>
      <c r="T693" s="174"/>
      <c r="U693" s="147" t="s">
        <v>35</v>
      </c>
    </row>
    <row r="694" spans="1:26" s="6" customFormat="1" ht="19.5" hidden="1" customHeight="1">
      <c r="A694" s="143"/>
      <c r="B694" s="144"/>
      <c r="C694" s="144"/>
      <c r="D694" s="148"/>
      <c r="E694" s="144"/>
      <c r="F694" s="144"/>
      <c r="G694" s="144"/>
      <c r="H694" s="144"/>
      <c r="I694" s="144"/>
      <c r="J694" s="144"/>
      <c r="K694" s="144"/>
      <c r="L694" s="144"/>
      <c r="M694" s="144"/>
      <c r="N694" s="144"/>
      <c r="O694" s="144"/>
      <c r="P694" s="144"/>
      <c r="Q694" s="144"/>
      <c r="R694" s="143"/>
      <c r="S694" s="144"/>
      <c r="T694" s="152"/>
      <c r="U694" s="147"/>
      <c r="V694" s="30" t="s">
        <v>33</v>
      </c>
    </row>
    <row r="695" spans="1:26" s="6" customFormat="1" ht="19.5" hidden="1" customHeight="1">
      <c r="A695" s="143"/>
      <c r="B695" s="144"/>
      <c r="C695" s="144"/>
      <c r="D695" s="145" t="s">
        <v>144</v>
      </c>
      <c r="E695" s="144" t="str">
        <f>" 1차주입(평균천공장):π/4x(0.127)^2x"&amp;FIXED(W695,1)&amp;"M"</f>
        <v xml:space="preserve"> 1차주입(평균천공장):π/4x(0.127)^2x10.0M</v>
      </c>
      <c r="F695" s="144"/>
      <c r="G695" s="144"/>
      <c r="H695" s="144"/>
      <c r="I695" s="144"/>
      <c r="J695" s="144"/>
      <c r="K695" s="144"/>
      <c r="L695" s="144"/>
      <c r="M695" s="144"/>
      <c r="N695" s="144"/>
      <c r="O695" s="144"/>
      <c r="P695" s="144"/>
      <c r="Q695" s="146" t="s">
        <v>17</v>
      </c>
      <c r="R695" s="168">
        <f>ROUND(PI()/4*(0.127)^2*W695,3)</f>
        <v>0.127</v>
      </c>
      <c r="S695" s="169"/>
      <c r="T695" s="170"/>
      <c r="U695" s="147" t="s">
        <v>34</v>
      </c>
      <c r="V695" s="31">
        <v>51</v>
      </c>
      <c r="W695" s="171">
        <f>LOOKUP(V695,$D$2:$D$64,$V$2:$V$64)</f>
        <v>10</v>
      </c>
      <c r="X695" s="171"/>
      <c r="Y695" s="32"/>
    </row>
    <row r="696" spans="1:26" s="6" customFormat="1" ht="19.5" hidden="1" customHeight="1">
      <c r="A696" s="143"/>
      <c r="B696" s="144"/>
      <c r="C696" s="144"/>
      <c r="D696" s="148"/>
      <c r="E696" s="144" t="str">
        <f>" 2차주입(자유장):π/4x(0.127)^2x"&amp;FIXED(W696,1)&amp;"M * 2.0"</f>
        <v xml:space="preserve"> 2차주입(자유장):π/4x(0.127)^2x5.0M * 2.0</v>
      </c>
      <c r="F696" s="144"/>
      <c r="G696" s="144"/>
      <c r="H696" s="144"/>
      <c r="I696" s="144"/>
      <c r="J696" s="144"/>
      <c r="K696" s="144"/>
      <c r="L696" s="144"/>
      <c r="M696" s="144"/>
      <c r="N696" s="144"/>
      <c r="O696" s="144"/>
      <c r="P696" s="144"/>
      <c r="Q696" s="146" t="s">
        <v>17</v>
      </c>
      <c r="R696" s="168">
        <f>ROUND(PI()/4*(0.127)^2*W696*2,3)</f>
        <v>0.127</v>
      </c>
      <c r="S696" s="169"/>
      <c r="T696" s="170"/>
      <c r="U696" s="147" t="s">
        <v>34</v>
      </c>
      <c r="W696" s="171">
        <f>LOOKUP(V695,$D$2:$D$64,$Z$2:$Z$64)</f>
        <v>5</v>
      </c>
      <c r="X696" s="171"/>
      <c r="Y696" s="32"/>
      <c r="Z696" s="32" t="s">
        <v>131</v>
      </c>
    </row>
    <row r="697" spans="1:26" s="6" customFormat="1" ht="19.5" hidden="1" customHeight="1">
      <c r="A697" s="143"/>
      <c r="B697" s="144"/>
      <c r="C697" s="144"/>
      <c r="D697" s="148"/>
      <c r="E697" s="144" t="str">
        <f>" 3차주입(정착장):π/4x(0.127)^2x"&amp;FIXED(W697,1)&amp;"M*3.0"</f>
        <v xml:space="preserve"> 3차주입(정착장):π/4x(0.127)^2x5.0M*3.0</v>
      </c>
      <c r="F697" s="144"/>
      <c r="G697" s="144"/>
      <c r="H697" s="144"/>
      <c r="I697" s="144"/>
      <c r="J697" s="144"/>
      <c r="K697" s="144"/>
      <c r="L697" s="144"/>
      <c r="M697" s="144"/>
      <c r="N697" s="144"/>
      <c r="O697" s="144"/>
      <c r="P697" s="144"/>
      <c r="Q697" s="146" t="s">
        <v>17</v>
      </c>
      <c r="R697" s="168">
        <f>ROUND(PI()/4*(0.127)^2*W697*3,3)</f>
        <v>0.19</v>
      </c>
      <c r="S697" s="169"/>
      <c r="T697" s="170"/>
      <c r="U697" s="147" t="s">
        <v>34</v>
      </c>
      <c r="W697" s="158">
        <f>LOOKUP(V695,$D$2:$D$64,$AB$2:$AB$64)</f>
        <v>5</v>
      </c>
      <c r="X697" s="158"/>
      <c r="Y697" s="33">
        <f>LOOKUP(V695,$D$2:$D$64,$E$2:$E$64)</f>
        <v>0</v>
      </c>
      <c r="Z697" s="71">
        <f>SUM(R695:T697)*Y697</f>
        <v>0</v>
      </c>
    </row>
    <row r="698" spans="1:26" s="6" customFormat="1" ht="19.5" hidden="1" customHeight="1">
      <c r="A698" s="143"/>
      <c r="B698" s="144"/>
      <c r="C698" s="144"/>
      <c r="D698" s="148"/>
      <c r="E698" s="144" t="str">
        <f>" 시멘트량:("&amp;FIXED(R695,3)&amp;"+"&amp;FIXED(R696,3)&amp;"+"&amp;FIXED(R697,3)&amp;")x1303 kg/m3"</f>
        <v xml:space="preserve"> 시멘트량:(0.127+0.127+0.190)x1303 kg/m3</v>
      </c>
      <c r="F698" s="144"/>
      <c r="G698" s="144"/>
      <c r="H698" s="144"/>
      <c r="I698" s="144"/>
      <c r="J698" s="144"/>
      <c r="K698" s="144"/>
      <c r="L698" s="144"/>
      <c r="M698" s="144"/>
      <c r="N698" s="144"/>
      <c r="O698" s="144"/>
      <c r="P698" s="144"/>
      <c r="Q698" s="146" t="s">
        <v>17</v>
      </c>
      <c r="R698" s="172">
        <f>ROUND(SUM(R695:T697)*1303,3)</f>
        <v>578.53200000000004</v>
      </c>
      <c r="S698" s="173"/>
      <c r="T698" s="174"/>
      <c r="U698" s="147" t="s">
        <v>35</v>
      </c>
      <c r="W698" s="166">
        <f>ROUND(R698/40*Y697,0)</f>
        <v>0</v>
      </c>
      <c r="X698" s="166"/>
    </row>
    <row r="699" spans="1:26" s="6" customFormat="1" ht="19.5" hidden="1" customHeight="1">
      <c r="A699" s="143"/>
      <c r="B699" s="144"/>
      <c r="C699" s="144"/>
      <c r="D699" s="148"/>
      <c r="E699" s="144" t="str">
        <f>" 감수제(0.2%):("&amp;FIXED(R695,3)&amp;"+"&amp;FIXED(R696,3)&amp;"+"&amp;FIXED(R697,3)&amp;")x2.606 kg/m3"</f>
        <v xml:space="preserve"> 감수제(0.2%):(0.127+0.127+0.190)x2.606 kg/m3</v>
      </c>
      <c r="F699" s="144"/>
      <c r="G699" s="144"/>
      <c r="H699" s="144"/>
      <c r="I699" s="144"/>
      <c r="J699" s="144"/>
      <c r="K699" s="144"/>
      <c r="L699" s="144"/>
      <c r="M699" s="144"/>
      <c r="N699" s="144"/>
      <c r="O699" s="144"/>
      <c r="P699" s="144"/>
      <c r="Q699" s="146" t="s">
        <v>17</v>
      </c>
      <c r="R699" s="172">
        <f>ROUND(SUM(R695:T697)*2.606,3)</f>
        <v>1.157</v>
      </c>
      <c r="S699" s="173"/>
      <c r="T699" s="174"/>
      <c r="U699" s="147" t="s">
        <v>35</v>
      </c>
    </row>
    <row r="700" spans="1:26" s="6" customFormat="1" ht="19.5" hidden="1" customHeight="1">
      <c r="A700" s="143"/>
      <c r="B700" s="144"/>
      <c r="C700" s="144"/>
      <c r="D700" s="148"/>
      <c r="E700" s="144" t="str">
        <f>" 알루미늄분말(0.01%):("&amp;FIXED(R695,3)&amp;"+"&amp;FIXED(R696,3)&amp;"+"&amp;FIXED(R697,3)&amp;")x0.1303 kg/m3"</f>
        <v xml:space="preserve"> 알루미늄분말(0.01%):(0.127+0.127+0.190)x0.1303 kg/m3</v>
      </c>
      <c r="F700" s="144"/>
      <c r="G700" s="144"/>
      <c r="H700" s="144"/>
      <c r="I700" s="144"/>
      <c r="J700" s="144"/>
      <c r="K700" s="144"/>
      <c r="L700" s="144"/>
      <c r="M700" s="144"/>
      <c r="N700" s="144"/>
      <c r="O700" s="144"/>
      <c r="P700" s="144"/>
      <c r="Q700" s="146" t="s">
        <v>17</v>
      </c>
      <c r="R700" s="172">
        <f>ROUND(SUM(R695:T697)*0.1303,3)</f>
        <v>5.8000000000000003E-2</v>
      </c>
      <c r="S700" s="173"/>
      <c r="T700" s="174"/>
      <c r="U700" s="147" t="s">
        <v>35</v>
      </c>
    </row>
    <row r="701" spans="1:26" s="6" customFormat="1" ht="19.5" hidden="1" customHeight="1">
      <c r="A701" s="143"/>
      <c r="B701" s="144"/>
      <c r="C701" s="144"/>
      <c r="D701" s="148"/>
      <c r="E701" s="144"/>
      <c r="F701" s="144"/>
      <c r="G701" s="144"/>
      <c r="H701" s="144"/>
      <c r="I701" s="144"/>
      <c r="J701" s="144"/>
      <c r="K701" s="144"/>
      <c r="L701" s="144"/>
      <c r="M701" s="144"/>
      <c r="N701" s="144"/>
      <c r="O701" s="144"/>
      <c r="P701" s="144"/>
      <c r="Q701" s="144"/>
      <c r="R701" s="143"/>
      <c r="S701" s="144"/>
      <c r="T701" s="152"/>
      <c r="U701" s="147"/>
      <c r="V701" s="30" t="s">
        <v>33</v>
      </c>
    </row>
    <row r="702" spans="1:26" s="6" customFormat="1" ht="19.5" hidden="1" customHeight="1">
      <c r="A702" s="143"/>
      <c r="B702" s="144"/>
      <c r="C702" s="144"/>
      <c r="D702" s="145" t="s">
        <v>143</v>
      </c>
      <c r="E702" s="144" t="str">
        <f>" 1차주입(평균천공장):π/4x(0.127)^2x"&amp;FIXED(W702,1)&amp;"M"</f>
        <v xml:space="preserve"> 1차주입(평균천공장):π/4x(0.127)^2x10.0M</v>
      </c>
      <c r="F702" s="144"/>
      <c r="G702" s="144"/>
      <c r="H702" s="144"/>
      <c r="I702" s="144"/>
      <c r="J702" s="144"/>
      <c r="K702" s="144"/>
      <c r="L702" s="144"/>
      <c r="M702" s="144"/>
      <c r="N702" s="144"/>
      <c r="O702" s="144"/>
      <c r="P702" s="144"/>
      <c r="Q702" s="146" t="s">
        <v>17</v>
      </c>
      <c r="R702" s="168">
        <f>ROUND(PI()/4*(0.127)^2*W702,3)</f>
        <v>0.127</v>
      </c>
      <c r="S702" s="169"/>
      <c r="T702" s="170"/>
      <c r="U702" s="147" t="s">
        <v>34</v>
      </c>
      <c r="V702" s="31">
        <v>52</v>
      </c>
      <c r="W702" s="171">
        <f>LOOKUP(V702,$D$2:$D$64,$V$2:$V$64)</f>
        <v>10</v>
      </c>
      <c r="X702" s="171"/>
      <c r="Y702" s="32"/>
    </row>
    <row r="703" spans="1:26" s="6" customFormat="1" ht="19.5" hidden="1" customHeight="1">
      <c r="A703" s="143"/>
      <c r="B703" s="144"/>
      <c r="C703" s="144"/>
      <c r="D703" s="148"/>
      <c r="E703" s="144" t="str">
        <f>" 2차주입(자유장):π/4x(0.127)^2x"&amp;FIXED(W703,1)&amp;"M * 2.0"</f>
        <v xml:space="preserve"> 2차주입(자유장):π/4x(0.127)^2x5.0M * 2.0</v>
      </c>
      <c r="F703" s="144"/>
      <c r="G703" s="144"/>
      <c r="H703" s="144"/>
      <c r="I703" s="144"/>
      <c r="J703" s="144"/>
      <c r="K703" s="144"/>
      <c r="L703" s="144"/>
      <c r="M703" s="144"/>
      <c r="N703" s="144"/>
      <c r="O703" s="144"/>
      <c r="P703" s="144"/>
      <c r="Q703" s="146" t="s">
        <v>17</v>
      </c>
      <c r="R703" s="168">
        <f>ROUND(PI()/4*(0.127)^2*W703*2,3)</f>
        <v>0.127</v>
      </c>
      <c r="S703" s="169"/>
      <c r="T703" s="170"/>
      <c r="U703" s="147" t="s">
        <v>34</v>
      </c>
      <c r="W703" s="171">
        <f>LOOKUP(V702,$D$2:$D$64,$Z$2:$Z$64)</f>
        <v>5</v>
      </c>
      <c r="X703" s="171"/>
      <c r="Y703" s="32"/>
      <c r="Z703" s="32" t="s">
        <v>131</v>
      </c>
    </row>
    <row r="704" spans="1:26" s="6" customFormat="1" ht="19.5" hidden="1" customHeight="1">
      <c r="A704" s="143"/>
      <c r="B704" s="144"/>
      <c r="C704" s="144"/>
      <c r="D704" s="148"/>
      <c r="E704" s="144" t="str">
        <f>" 3차주입(정착장):π/4x(0.127)^2x"&amp;FIXED(W704,1)&amp;"M*3.0"</f>
        <v xml:space="preserve"> 3차주입(정착장):π/4x(0.127)^2x5.0M*3.0</v>
      </c>
      <c r="F704" s="144"/>
      <c r="G704" s="144"/>
      <c r="H704" s="144"/>
      <c r="I704" s="144"/>
      <c r="J704" s="144"/>
      <c r="K704" s="144"/>
      <c r="L704" s="144"/>
      <c r="M704" s="144"/>
      <c r="N704" s="144"/>
      <c r="O704" s="144"/>
      <c r="P704" s="144"/>
      <c r="Q704" s="146" t="s">
        <v>17</v>
      </c>
      <c r="R704" s="168">
        <f>ROUND(PI()/4*(0.127)^2*W704*3,3)</f>
        <v>0.19</v>
      </c>
      <c r="S704" s="169"/>
      <c r="T704" s="170"/>
      <c r="U704" s="147" t="s">
        <v>34</v>
      </c>
      <c r="W704" s="158">
        <f>LOOKUP(V702,$D$2:$D$64,$AB$2:$AB$64)</f>
        <v>5</v>
      </c>
      <c r="X704" s="158"/>
      <c r="Y704" s="33">
        <f>LOOKUP(V702,$D$2:$D$64,$E$2:$E$64)</f>
        <v>0</v>
      </c>
      <c r="Z704" s="71">
        <f>SUM(R702:T704)*Y704</f>
        <v>0</v>
      </c>
    </row>
    <row r="705" spans="1:26" s="6" customFormat="1" ht="19.5" hidden="1" customHeight="1">
      <c r="A705" s="143"/>
      <c r="B705" s="144"/>
      <c r="C705" s="144"/>
      <c r="D705" s="148"/>
      <c r="E705" s="144" t="str">
        <f>" 시멘트량:("&amp;FIXED(R702,3)&amp;"+"&amp;FIXED(R703,3)&amp;"+"&amp;FIXED(R704,3)&amp;")x1303 kg/m3"</f>
        <v xml:space="preserve"> 시멘트량:(0.127+0.127+0.190)x1303 kg/m3</v>
      </c>
      <c r="F705" s="144"/>
      <c r="G705" s="144"/>
      <c r="H705" s="144"/>
      <c r="I705" s="144"/>
      <c r="J705" s="144"/>
      <c r="K705" s="144"/>
      <c r="L705" s="144"/>
      <c r="M705" s="144"/>
      <c r="N705" s="144"/>
      <c r="O705" s="144"/>
      <c r="P705" s="144"/>
      <c r="Q705" s="146" t="s">
        <v>17</v>
      </c>
      <c r="R705" s="172">
        <f>ROUND(SUM(R702:T704)*1303,3)</f>
        <v>578.53200000000004</v>
      </c>
      <c r="S705" s="173"/>
      <c r="T705" s="174"/>
      <c r="U705" s="147" t="s">
        <v>35</v>
      </c>
      <c r="W705" s="166">
        <f>ROUND(R705/40*Y704,0)</f>
        <v>0</v>
      </c>
      <c r="X705" s="166"/>
    </row>
    <row r="706" spans="1:26" s="6" customFormat="1" ht="19.5" hidden="1" customHeight="1">
      <c r="A706" s="143"/>
      <c r="B706" s="144"/>
      <c r="C706" s="144"/>
      <c r="D706" s="148"/>
      <c r="E706" s="144" t="str">
        <f>" 감수제(0.2%):("&amp;FIXED(R702,3)&amp;"+"&amp;FIXED(R703,3)&amp;"+"&amp;FIXED(R704,3)&amp;")x2.606 kg/m3"</f>
        <v xml:space="preserve"> 감수제(0.2%):(0.127+0.127+0.190)x2.606 kg/m3</v>
      </c>
      <c r="F706" s="144"/>
      <c r="G706" s="144"/>
      <c r="H706" s="144"/>
      <c r="I706" s="144"/>
      <c r="J706" s="144"/>
      <c r="K706" s="144"/>
      <c r="L706" s="144"/>
      <c r="M706" s="144"/>
      <c r="N706" s="144"/>
      <c r="O706" s="144"/>
      <c r="P706" s="144"/>
      <c r="Q706" s="146" t="s">
        <v>17</v>
      </c>
      <c r="R706" s="172">
        <f>ROUND(SUM(R702:T704)*2.606,3)</f>
        <v>1.157</v>
      </c>
      <c r="S706" s="173"/>
      <c r="T706" s="174"/>
      <c r="U706" s="147" t="s">
        <v>35</v>
      </c>
    </row>
    <row r="707" spans="1:26" s="6" customFormat="1" ht="19.5" hidden="1" customHeight="1">
      <c r="A707" s="143"/>
      <c r="B707" s="144"/>
      <c r="C707" s="144"/>
      <c r="D707" s="148"/>
      <c r="E707" s="144" t="str">
        <f>" 알루미늄분말(0.01%):("&amp;FIXED(R702,3)&amp;"+"&amp;FIXED(R703,3)&amp;"+"&amp;FIXED(R704,3)&amp;")x0.1303 kg/m3"</f>
        <v xml:space="preserve"> 알루미늄분말(0.01%):(0.127+0.127+0.190)x0.1303 kg/m3</v>
      </c>
      <c r="F707" s="144"/>
      <c r="G707" s="144"/>
      <c r="H707" s="144"/>
      <c r="I707" s="144"/>
      <c r="J707" s="144"/>
      <c r="K707" s="144"/>
      <c r="L707" s="144"/>
      <c r="M707" s="144"/>
      <c r="N707" s="144"/>
      <c r="O707" s="144"/>
      <c r="P707" s="144"/>
      <c r="Q707" s="146" t="s">
        <v>17</v>
      </c>
      <c r="R707" s="172">
        <f>ROUND(SUM(R702:T704)*0.1303,3)</f>
        <v>5.8000000000000003E-2</v>
      </c>
      <c r="S707" s="173"/>
      <c r="T707" s="174"/>
      <c r="U707" s="147" t="s">
        <v>35</v>
      </c>
    </row>
    <row r="708" spans="1:26" s="6" customFormat="1" ht="19.5" hidden="1" customHeight="1">
      <c r="A708" s="143"/>
      <c r="B708" s="144"/>
      <c r="C708" s="144"/>
      <c r="D708" s="148"/>
      <c r="E708" s="144"/>
      <c r="F708" s="144"/>
      <c r="G708" s="144"/>
      <c r="H708" s="144"/>
      <c r="I708" s="144"/>
      <c r="J708" s="144"/>
      <c r="K708" s="144"/>
      <c r="L708" s="144"/>
      <c r="M708" s="144"/>
      <c r="N708" s="144"/>
      <c r="O708" s="144"/>
      <c r="P708" s="144"/>
      <c r="Q708" s="146"/>
      <c r="R708" s="149"/>
      <c r="S708" s="150"/>
      <c r="T708" s="151"/>
      <c r="U708" s="147"/>
    </row>
    <row r="709" spans="1:26" s="6" customFormat="1" ht="19.5" hidden="1" customHeight="1">
      <c r="A709" s="143"/>
      <c r="B709" s="144"/>
      <c r="C709" s="144"/>
      <c r="D709" s="153"/>
      <c r="E709" s="144" t="str">
        <f>B54</f>
        <v>4+906</v>
      </c>
      <c r="F709" s="144"/>
      <c r="G709" s="144"/>
      <c r="H709" s="144"/>
      <c r="I709" s="144"/>
      <c r="J709" s="144"/>
      <c r="K709" s="144"/>
      <c r="L709" s="144"/>
      <c r="M709" s="144"/>
      <c r="N709" s="144"/>
      <c r="O709" s="144"/>
      <c r="P709" s="144"/>
      <c r="Q709" s="144"/>
      <c r="R709" s="143"/>
      <c r="S709" s="144"/>
      <c r="T709" s="152"/>
      <c r="U709" s="147"/>
      <c r="V709" s="30" t="s">
        <v>33</v>
      </c>
      <c r="W709" s="29"/>
      <c r="X709" s="29"/>
      <c r="Y709" s="29"/>
      <c r="Z709" s="29"/>
    </row>
    <row r="710" spans="1:26" s="6" customFormat="1" ht="19.5" hidden="1" customHeight="1">
      <c r="A710" s="143"/>
      <c r="B710" s="144"/>
      <c r="C710" s="144"/>
      <c r="D710" s="145" t="s">
        <v>56</v>
      </c>
      <c r="E710" s="144" t="str">
        <f>" 1차주입(평균천공장):π/4x(0.127)^2x"&amp;FIXED(W710,1)&amp;"M"</f>
        <v xml:space="preserve"> 1차주입(평균천공장):π/4x(0.127)^2x14.0M</v>
      </c>
      <c r="F710" s="144"/>
      <c r="G710" s="144"/>
      <c r="H710" s="144"/>
      <c r="I710" s="144"/>
      <c r="J710" s="144"/>
      <c r="K710" s="144"/>
      <c r="L710" s="144"/>
      <c r="M710" s="144"/>
      <c r="N710" s="144"/>
      <c r="O710" s="144"/>
      <c r="P710" s="144"/>
      <c r="Q710" s="146" t="s">
        <v>17</v>
      </c>
      <c r="R710" s="168">
        <f>ROUND(PI()/4*(0.127)^2*W710,3)</f>
        <v>0.17699999999999999</v>
      </c>
      <c r="S710" s="169"/>
      <c r="T710" s="170"/>
      <c r="U710" s="147" t="s">
        <v>34</v>
      </c>
      <c r="V710" s="31">
        <v>53</v>
      </c>
      <c r="W710" s="171">
        <f>LOOKUP(V710,$D$2:$D$64,$V$2:$V$64)</f>
        <v>14</v>
      </c>
      <c r="X710" s="171"/>
      <c r="Y710" s="32"/>
      <c r="Z710" s="32"/>
    </row>
    <row r="711" spans="1:26" s="6" customFormat="1" ht="19.5" hidden="1" customHeight="1">
      <c r="A711" s="143"/>
      <c r="B711" s="144"/>
      <c r="C711" s="144"/>
      <c r="D711" s="148"/>
      <c r="E711" s="144" t="str">
        <f>" 2차주입(자유장):π/4x(0.127)^2x"&amp;FIXED(W711,1)&amp;"M * 2.0"</f>
        <v xml:space="preserve"> 2차주입(자유장):π/4x(0.127)^2x8.0M * 2.0</v>
      </c>
      <c r="F711" s="144"/>
      <c r="G711" s="144"/>
      <c r="H711" s="144"/>
      <c r="I711" s="144"/>
      <c r="J711" s="144"/>
      <c r="K711" s="144"/>
      <c r="L711" s="144"/>
      <c r="M711" s="144"/>
      <c r="N711" s="144"/>
      <c r="O711" s="144"/>
      <c r="P711" s="144"/>
      <c r="Q711" s="146" t="s">
        <v>17</v>
      </c>
      <c r="R711" s="168">
        <f>ROUND(PI()/4*(0.127)^2*W711*2,3)</f>
        <v>0.20300000000000001</v>
      </c>
      <c r="S711" s="169"/>
      <c r="T711" s="170"/>
      <c r="U711" s="147" t="s">
        <v>34</v>
      </c>
      <c r="W711" s="171">
        <f>LOOKUP(V710,$D$2:$D$64,$Z$2:$Z$64)</f>
        <v>8</v>
      </c>
      <c r="X711" s="171"/>
      <c r="Y711" s="32"/>
      <c r="Z711" s="32" t="s">
        <v>131</v>
      </c>
    </row>
    <row r="712" spans="1:26" s="6" customFormat="1" ht="19.5" hidden="1" customHeight="1">
      <c r="A712" s="143"/>
      <c r="B712" s="144"/>
      <c r="C712" s="144"/>
      <c r="D712" s="148"/>
      <c r="E712" s="144" t="str">
        <f>" 3차주입(정착장):π/4x(0.127)^2x"&amp;FIXED(W712,1)&amp;"M*3.0"</f>
        <v xml:space="preserve"> 3차주입(정착장):π/4x(0.127)^2x6.0M*3.0</v>
      </c>
      <c r="F712" s="144"/>
      <c r="G712" s="144"/>
      <c r="H712" s="144"/>
      <c r="I712" s="144"/>
      <c r="J712" s="144"/>
      <c r="K712" s="144"/>
      <c r="L712" s="144"/>
      <c r="M712" s="144"/>
      <c r="N712" s="144"/>
      <c r="O712" s="144"/>
      <c r="P712" s="144"/>
      <c r="Q712" s="146" t="s">
        <v>17</v>
      </c>
      <c r="R712" s="168">
        <f>ROUND(PI()/4*(0.127)^2*W712*3,3)</f>
        <v>0.22800000000000001</v>
      </c>
      <c r="S712" s="169"/>
      <c r="T712" s="170"/>
      <c r="U712" s="147" t="s">
        <v>34</v>
      </c>
      <c r="W712" s="158">
        <f>LOOKUP(V710,$D$2:$D$64,$AB$2:$AB$64)</f>
        <v>6</v>
      </c>
      <c r="X712" s="158"/>
      <c r="Y712" s="33">
        <f>LOOKUP(V710,$D$2:$D$64,$E$2:$E$64)</f>
        <v>0</v>
      </c>
      <c r="Z712" s="71">
        <f>SUM(R710:T712)*Y712</f>
        <v>0</v>
      </c>
    </row>
    <row r="713" spans="1:26" s="6" customFormat="1" ht="19.5" hidden="1" customHeight="1">
      <c r="A713" s="143"/>
      <c r="B713" s="144"/>
      <c r="C713" s="144"/>
      <c r="D713" s="148"/>
      <c r="E713" s="144" t="str">
        <f>" 시멘트량:("&amp;FIXED(R710,3)&amp;"+"&amp;FIXED(R711,3)&amp;"+"&amp;FIXED(R712,3)&amp;")x1303 kg/m3"</f>
        <v xml:space="preserve"> 시멘트량:(0.177+0.203+0.228)x1303 kg/m3</v>
      </c>
      <c r="F713" s="144"/>
      <c r="G713" s="144"/>
      <c r="H713" s="144"/>
      <c r="I713" s="144"/>
      <c r="J713" s="144"/>
      <c r="K713" s="144"/>
      <c r="L713" s="144"/>
      <c r="M713" s="144"/>
      <c r="N713" s="144"/>
      <c r="O713" s="144"/>
      <c r="P713" s="144"/>
      <c r="Q713" s="146" t="s">
        <v>17</v>
      </c>
      <c r="R713" s="172">
        <f>ROUND(SUM(R710:T712)*1303,3)</f>
        <v>792.22400000000005</v>
      </c>
      <c r="S713" s="173"/>
      <c r="T713" s="174"/>
      <c r="U713" s="147" t="s">
        <v>35</v>
      </c>
      <c r="W713" s="166">
        <f>ROUND(R713/40*Y712,0)</f>
        <v>0</v>
      </c>
      <c r="X713" s="166"/>
    </row>
    <row r="714" spans="1:26" s="6" customFormat="1" ht="19.5" hidden="1" customHeight="1">
      <c r="A714" s="143"/>
      <c r="B714" s="144"/>
      <c r="C714" s="144"/>
      <c r="D714" s="148"/>
      <c r="E714" s="144" t="str">
        <f>" 감수제(0.2%):("&amp;FIXED(R710,3)&amp;"+"&amp;FIXED(R711,3)&amp;"+"&amp;FIXED(R712,3)&amp;")x2.606 kg/m3"</f>
        <v xml:space="preserve"> 감수제(0.2%):(0.177+0.203+0.228)x2.606 kg/m3</v>
      </c>
      <c r="F714" s="144"/>
      <c r="G714" s="144"/>
      <c r="H714" s="144"/>
      <c r="I714" s="144"/>
      <c r="J714" s="144"/>
      <c r="K714" s="144"/>
      <c r="L714" s="144"/>
      <c r="M714" s="144"/>
      <c r="N714" s="144"/>
      <c r="O714" s="144"/>
      <c r="P714" s="144"/>
      <c r="Q714" s="146" t="s">
        <v>17</v>
      </c>
      <c r="R714" s="172">
        <f>ROUND(SUM(R710:T712)*2.606,3)</f>
        <v>1.5840000000000001</v>
      </c>
      <c r="S714" s="173"/>
      <c r="T714" s="174"/>
      <c r="U714" s="147" t="s">
        <v>35</v>
      </c>
    </row>
    <row r="715" spans="1:26" s="6" customFormat="1" ht="19.5" hidden="1" customHeight="1">
      <c r="A715" s="143"/>
      <c r="B715" s="144"/>
      <c r="C715" s="144"/>
      <c r="D715" s="148"/>
      <c r="E715" s="144" t="str">
        <f>" 알루미늄분말(0.01%):("&amp;FIXED(R710,3)&amp;"+"&amp;FIXED(R711,3)&amp;"+"&amp;FIXED(R712,3)&amp;")x0.1303 kg/m3"</f>
        <v xml:space="preserve"> 알루미늄분말(0.01%):(0.177+0.203+0.228)x0.1303 kg/m3</v>
      </c>
      <c r="F715" s="144"/>
      <c r="G715" s="144"/>
      <c r="H715" s="144"/>
      <c r="I715" s="144"/>
      <c r="J715" s="144"/>
      <c r="K715" s="144"/>
      <c r="L715" s="144"/>
      <c r="M715" s="144"/>
      <c r="N715" s="144"/>
      <c r="O715" s="144"/>
      <c r="P715" s="144"/>
      <c r="Q715" s="146" t="s">
        <v>17</v>
      </c>
      <c r="R715" s="172">
        <f>ROUND(SUM(R710:T712)*0.1303,3)</f>
        <v>7.9000000000000001E-2</v>
      </c>
      <c r="S715" s="173"/>
      <c r="T715" s="174"/>
      <c r="U715" s="147" t="s">
        <v>35</v>
      </c>
    </row>
    <row r="716" spans="1:26" s="6" customFormat="1" ht="19.5" hidden="1" customHeight="1">
      <c r="A716" s="143"/>
      <c r="B716" s="144"/>
      <c r="C716" s="144"/>
      <c r="D716" s="148"/>
      <c r="E716" s="144"/>
      <c r="F716" s="144"/>
      <c r="G716" s="144"/>
      <c r="H716" s="144"/>
      <c r="I716" s="144"/>
      <c r="J716" s="144"/>
      <c r="K716" s="144"/>
      <c r="L716" s="144"/>
      <c r="M716" s="144"/>
      <c r="N716" s="144"/>
      <c r="O716" s="144"/>
      <c r="P716" s="144"/>
      <c r="Q716" s="144"/>
      <c r="R716" s="143"/>
      <c r="S716" s="144"/>
      <c r="T716" s="152"/>
      <c r="U716" s="147"/>
      <c r="V716" s="30" t="s">
        <v>33</v>
      </c>
    </row>
    <row r="717" spans="1:26" s="6" customFormat="1" ht="19.5" hidden="1" customHeight="1">
      <c r="A717" s="143"/>
      <c r="B717" s="144"/>
      <c r="C717" s="144"/>
      <c r="D717" s="145" t="s">
        <v>57</v>
      </c>
      <c r="E717" s="144" t="str">
        <f>" 1차주입(평균천공장):π/4x(0.127)^2x"&amp;FIXED(W717,1)&amp;"M"</f>
        <v xml:space="preserve"> 1차주입(평균천공장):π/4x(0.127)^2x12.0M</v>
      </c>
      <c r="F717" s="144"/>
      <c r="G717" s="144"/>
      <c r="H717" s="144"/>
      <c r="I717" s="144"/>
      <c r="J717" s="144"/>
      <c r="K717" s="144"/>
      <c r="L717" s="144"/>
      <c r="M717" s="144"/>
      <c r="N717" s="144"/>
      <c r="O717" s="144"/>
      <c r="P717" s="144"/>
      <c r="Q717" s="146" t="s">
        <v>17</v>
      </c>
      <c r="R717" s="168">
        <f>ROUND(PI()/4*(0.127)^2*W717,3)</f>
        <v>0.152</v>
      </c>
      <c r="S717" s="169"/>
      <c r="T717" s="170"/>
      <c r="U717" s="147" t="s">
        <v>34</v>
      </c>
      <c r="V717" s="31">
        <v>54</v>
      </c>
      <c r="W717" s="171">
        <f>LOOKUP(V717,$D$2:$D$64,$V$2:$V$64)</f>
        <v>12</v>
      </c>
      <c r="X717" s="171"/>
      <c r="Y717" s="32"/>
    </row>
    <row r="718" spans="1:26" s="6" customFormat="1" ht="19.5" hidden="1" customHeight="1">
      <c r="A718" s="143"/>
      <c r="B718" s="144"/>
      <c r="C718" s="144"/>
      <c r="D718" s="148"/>
      <c r="E718" s="144" t="str">
        <f>" 2차주입(자유장):π/4x(0.127)^2x"&amp;FIXED(W718,1)&amp;"M * 2.0"</f>
        <v xml:space="preserve"> 2차주입(자유장):π/4x(0.127)^2x6.0M * 2.0</v>
      </c>
      <c r="F718" s="144"/>
      <c r="G718" s="144"/>
      <c r="H718" s="144"/>
      <c r="I718" s="144"/>
      <c r="J718" s="144"/>
      <c r="K718" s="144"/>
      <c r="L718" s="144"/>
      <c r="M718" s="144"/>
      <c r="N718" s="144"/>
      <c r="O718" s="144"/>
      <c r="P718" s="144"/>
      <c r="Q718" s="146" t="s">
        <v>17</v>
      </c>
      <c r="R718" s="168">
        <f>ROUND(PI()/4*(0.127)^2*W718*2,3)</f>
        <v>0.152</v>
      </c>
      <c r="S718" s="169"/>
      <c r="T718" s="170"/>
      <c r="U718" s="147" t="s">
        <v>34</v>
      </c>
      <c r="W718" s="171">
        <f>LOOKUP(V717,$D$2:$D$64,$Z$2:$Z$64)</f>
        <v>6</v>
      </c>
      <c r="X718" s="171"/>
      <c r="Y718" s="32"/>
      <c r="Z718" s="32" t="s">
        <v>131</v>
      </c>
    </row>
    <row r="719" spans="1:26" s="6" customFormat="1" ht="19.5" hidden="1" customHeight="1">
      <c r="A719" s="143"/>
      <c r="B719" s="144"/>
      <c r="C719" s="144"/>
      <c r="D719" s="148"/>
      <c r="E719" s="144" t="str">
        <f>" 3차주입(정착장):π/4x(0.127)^2x"&amp;FIXED(W719,1)&amp;"M*3.0"</f>
        <v xml:space="preserve"> 3차주입(정착장):π/4x(0.127)^2x6.0M*3.0</v>
      </c>
      <c r="F719" s="144"/>
      <c r="G719" s="144"/>
      <c r="H719" s="144"/>
      <c r="I719" s="144"/>
      <c r="J719" s="144"/>
      <c r="K719" s="144"/>
      <c r="L719" s="144"/>
      <c r="M719" s="144"/>
      <c r="N719" s="144"/>
      <c r="O719" s="144"/>
      <c r="P719" s="144"/>
      <c r="Q719" s="146" t="s">
        <v>17</v>
      </c>
      <c r="R719" s="168">
        <f>ROUND(PI()/4*(0.127)^2*W719*3,3)</f>
        <v>0.22800000000000001</v>
      </c>
      <c r="S719" s="169"/>
      <c r="T719" s="170"/>
      <c r="U719" s="147" t="s">
        <v>34</v>
      </c>
      <c r="W719" s="158">
        <f>LOOKUP(V717,$D$2:$D$64,$AB$2:$AB$64)</f>
        <v>6</v>
      </c>
      <c r="X719" s="158"/>
      <c r="Y719" s="33">
        <f>LOOKUP(V717,$D$2:$D$64,$E$2:$E$64)</f>
        <v>0</v>
      </c>
      <c r="Z719" s="71">
        <f>SUM(R717:T719)*Y719</f>
        <v>0</v>
      </c>
    </row>
    <row r="720" spans="1:26" s="6" customFormat="1" ht="19.5" hidden="1" customHeight="1">
      <c r="A720" s="143"/>
      <c r="B720" s="144"/>
      <c r="C720" s="144"/>
      <c r="D720" s="148"/>
      <c r="E720" s="144" t="str">
        <f>" 시멘트량:("&amp;FIXED(R717,3)&amp;"+"&amp;FIXED(R718,3)&amp;"+"&amp;FIXED(R719,3)&amp;")x1303 kg/m3"</f>
        <v xml:space="preserve"> 시멘트량:(0.152+0.152+0.228)x1303 kg/m3</v>
      </c>
      <c r="F720" s="144"/>
      <c r="G720" s="144"/>
      <c r="H720" s="144"/>
      <c r="I720" s="144"/>
      <c r="J720" s="144"/>
      <c r="K720" s="144"/>
      <c r="L720" s="144"/>
      <c r="M720" s="144"/>
      <c r="N720" s="144"/>
      <c r="O720" s="144"/>
      <c r="P720" s="144"/>
      <c r="Q720" s="146" t="s">
        <v>17</v>
      </c>
      <c r="R720" s="172">
        <f>ROUND(SUM(R717:T719)*1303,3)</f>
        <v>693.19600000000003</v>
      </c>
      <c r="S720" s="173"/>
      <c r="T720" s="174"/>
      <c r="U720" s="147" t="s">
        <v>35</v>
      </c>
      <c r="W720" s="166">
        <f>ROUND(R720/40*Y719,0)</f>
        <v>0</v>
      </c>
      <c r="X720" s="166"/>
    </row>
    <row r="721" spans="1:26" s="6" customFormat="1" ht="19.5" hidden="1" customHeight="1">
      <c r="A721" s="143"/>
      <c r="B721" s="144"/>
      <c r="C721" s="144"/>
      <c r="D721" s="148"/>
      <c r="E721" s="144" t="str">
        <f>" 감수제(0.2%):("&amp;FIXED(R717,3)&amp;"+"&amp;FIXED(R718,3)&amp;"+"&amp;FIXED(R719,3)&amp;")x2.606 kg/m3"</f>
        <v xml:space="preserve"> 감수제(0.2%):(0.152+0.152+0.228)x2.606 kg/m3</v>
      </c>
      <c r="F721" s="144"/>
      <c r="G721" s="144"/>
      <c r="H721" s="144"/>
      <c r="I721" s="144"/>
      <c r="J721" s="144"/>
      <c r="K721" s="144"/>
      <c r="L721" s="144"/>
      <c r="M721" s="144"/>
      <c r="N721" s="144"/>
      <c r="O721" s="144"/>
      <c r="P721" s="144"/>
      <c r="Q721" s="146" t="s">
        <v>17</v>
      </c>
      <c r="R721" s="172">
        <f>ROUND(SUM(R717:T719)*2.606,3)</f>
        <v>1.3859999999999999</v>
      </c>
      <c r="S721" s="173"/>
      <c r="T721" s="174"/>
      <c r="U721" s="147" t="s">
        <v>35</v>
      </c>
    </row>
    <row r="722" spans="1:26" s="6" customFormat="1" ht="19.5" hidden="1" customHeight="1">
      <c r="A722" s="143"/>
      <c r="B722" s="144"/>
      <c r="C722" s="144"/>
      <c r="D722" s="148"/>
      <c r="E722" s="144" t="str">
        <f>" 알루미늄분말(0.01%):("&amp;FIXED(R717,3)&amp;"+"&amp;FIXED(R718,3)&amp;"+"&amp;FIXED(R719,3)&amp;")x0.1303 kg/m3"</f>
        <v xml:space="preserve"> 알루미늄분말(0.01%):(0.152+0.152+0.228)x0.1303 kg/m3</v>
      </c>
      <c r="F722" s="144"/>
      <c r="G722" s="144"/>
      <c r="H722" s="144"/>
      <c r="I722" s="144"/>
      <c r="J722" s="144"/>
      <c r="K722" s="144"/>
      <c r="L722" s="144"/>
      <c r="M722" s="144"/>
      <c r="N722" s="144"/>
      <c r="O722" s="144"/>
      <c r="P722" s="144"/>
      <c r="Q722" s="146" t="s">
        <v>17</v>
      </c>
      <c r="R722" s="172">
        <f>ROUND(SUM(R717:T719)*0.1303,3)</f>
        <v>6.9000000000000006E-2</v>
      </c>
      <c r="S722" s="173"/>
      <c r="T722" s="174"/>
      <c r="U722" s="147" t="s">
        <v>35</v>
      </c>
    </row>
    <row r="723" spans="1:26" s="6" customFormat="1" ht="19.5" hidden="1" customHeight="1">
      <c r="A723" s="143"/>
      <c r="B723" s="144"/>
      <c r="C723" s="144"/>
      <c r="D723" s="148"/>
      <c r="E723" s="144"/>
      <c r="F723" s="144"/>
      <c r="G723" s="144"/>
      <c r="H723" s="144"/>
      <c r="I723" s="144"/>
      <c r="J723" s="144"/>
      <c r="K723" s="144"/>
      <c r="L723" s="144"/>
      <c r="M723" s="144"/>
      <c r="N723" s="144"/>
      <c r="O723" s="144"/>
      <c r="P723" s="144"/>
      <c r="Q723" s="144"/>
      <c r="R723" s="143"/>
      <c r="S723" s="144"/>
      <c r="T723" s="152"/>
      <c r="U723" s="147"/>
      <c r="V723" s="30" t="s">
        <v>33</v>
      </c>
    </row>
    <row r="724" spans="1:26" s="6" customFormat="1" ht="19.5" hidden="1" customHeight="1">
      <c r="A724" s="143"/>
      <c r="B724" s="144"/>
      <c r="C724" s="144"/>
      <c r="D724" s="145" t="s">
        <v>145</v>
      </c>
      <c r="E724" s="144" t="str">
        <f>" 1차주입(평균천공장):π/4x(0.127)^2x"&amp;FIXED(W724,1)&amp;"M"</f>
        <v xml:space="preserve"> 1차주입(평균천공장):π/4x(0.127)^2x12.0M</v>
      </c>
      <c r="F724" s="144"/>
      <c r="G724" s="144"/>
      <c r="H724" s="144"/>
      <c r="I724" s="144"/>
      <c r="J724" s="144"/>
      <c r="K724" s="144"/>
      <c r="L724" s="144"/>
      <c r="M724" s="144"/>
      <c r="N724" s="144"/>
      <c r="O724" s="144"/>
      <c r="P724" s="144"/>
      <c r="Q724" s="146" t="s">
        <v>17</v>
      </c>
      <c r="R724" s="168">
        <f>ROUND(PI()/4*(0.127)^2*W724,3)</f>
        <v>0.152</v>
      </c>
      <c r="S724" s="169"/>
      <c r="T724" s="170"/>
      <c r="U724" s="147" t="s">
        <v>34</v>
      </c>
      <c r="V724" s="31">
        <v>55</v>
      </c>
      <c r="W724" s="171">
        <f>LOOKUP(V724,$D$2:$D$64,$V$2:$V$64)</f>
        <v>12</v>
      </c>
      <c r="X724" s="171"/>
      <c r="Y724" s="32"/>
    </row>
    <row r="725" spans="1:26" s="6" customFormat="1" ht="19.5" hidden="1" customHeight="1">
      <c r="A725" s="143"/>
      <c r="B725" s="144"/>
      <c r="C725" s="144"/>
      <c r="D725" s="148"/>
      <c r="E725" s="144" t="str">
        <f>" 2차주입(자유장):π/4x(0.127)^2x"&amp;FIXED(W725,1)&amp;"M * 2.0"</f>
        <v xml:space="preserve"> 2차주입(자유장):π/4x(0.127)^2x5.0M * 2.0</v>
      </c>
      <c r="F725" s="144"/>
      <c r="G725" s="144"/>
      <c r="H725" s="144"/>
      <c r="I725" s="144"/>
      <c r="J725" s="144"/>
      <c r="K725" s="144"/>
      <c r="L725" s="144"/>
      <c r="M725" s="144"/>
      <c r="N725" s="144"/>
      <c r="O725" s="144"/>
      <c r="P725" s="144"/>
      <c r="Q725" s="146" t="s">
        <v>17</v>
      </c>
      <c r="R725" s="168">
        <f>ROUND(PI()/4*(0.127)^2*W725*2,3)</f>
        <v>0.127</v>
      </c>
      <c r="S725" s="169"/>
      <c r="T725" s="170"/>
      <c r="U725" s="147" t="s">
        <v>34</v>
      </c>
      <c r="W725" s="171">
        <f>LOOKUP(V724,$D$2:$D$64,$Z$2:$Z$64)</f>
        <v>5</v>
      </c>
      <c r="X725" s="171"/>
      <c r="Y725" s="32"/>
      <c r="Z725" s="32" t="s">
        <v>131</v>
      </c>
    </row>
    <row r="726" spans="1:26" s="6" customFormat="1" ht="19.5" hidden="1" customHeight="1">
      <c r="A726" s="143"/>
      <c r="B726" s="144"/>
      <c r="C726" s="144"/>
      <c r="D726" s="148"/>
      <c r="E726" s="144" t="str">
        <f>" 3차주입(정착장):π/4x(0.127)^2x"&amp;FIXED(W726,1)&amp;"M*3.0"</f>
        <v xml:space="preserve"> 3차주입(정착장):π/4x(0.127)^2x7.0M*3.0</v>
      </c>
      <c r="F726" s="144"/>
      <c r="G726" s="144"/>
      <c r="H726" s="144"/>
      <c r="I726" s="144"/>
      <c r="J726" s="144"/>
      <c r="K726" s="144"/>
      <c r="L726" s="144"/>
      <c r="M726" s="144"/>
      <c r="N726" s="144"/>
      <c r="O726" s="144"/>
      <c r="P726" s="144"/>
      <c r="Q726" s="146" t="s">
        <v>17</v>
      </c>
      <c r="R726" s="168">
        <f>ROUND(PI()/4*(0.127)^2*W726*3,3)</f>
        <v>0.26600000000000001</v>
      </c>
      <c r="S726" s="169"/>
      <c r="T726" s="170"/>
      <c r="U726" s="147" t="s">
        <v>34</v>
      </c>
      <c r="W726" s="158">
        <f>LOOKUP(V724,$D$2:$D$64,$AB$2:$AB$64)</f>
        <v>7</v>
      </c>
      <c r="X726" s="158"/>
      <c r="Y726" s="33">
        <f>LOOKUP(V724,$D$2:$D$64,$E$2:$E$64)</f>
        <v>0</v>
      </c>
      <c r="Z726" s="71">
        <f>SUM(R724:T726)*Y726</f>
        <v>0</v>
      </c>
    </row>
    <row r="727" spans="1:26" s="6" customFormat="1" ht="19.5" hidden="1" customHeight="1">
      <c r="A727" s="143"/>
      <c r="B727" s="144"/>
      <c r="C727" s="144"/>
      <c r="D727" s="148"/>
      <c r="E727" s="144" t="str">
        <f>" 시멘트량:("&amp;FIXED(R724,3)&amp;"+"&amp;FIXED(R725,3)&amp;"+"&amp;FIXED(R726,3)&amp;")x1303 kg/m3"</f>
        <v xml:space="preserve"> 시멘트량:(0.152+0.127+0.266)x1303 kg/m3</v>
      </c>
      <c r="F727" s="144"/>
      <c r="G727" s="144"/>
      <c r="H727" s="144"/>
      <c r="I727" s="144"/>
      <c r="J727" s="144"/>
      <c r="K727" s="144"/>
      <c r="L727" s="144"/>
      <c r="M727" s="144"/>
      <c r="N727" s="144"/>
      <c r="O727" s="144"/>
      <c r="P727" s="144"/>
      <c r="Q727" s="146" t="s">
        <v>17</v>
      </c>
      <c r="R727" s="172">
        <f>ROUND(SUM(R724:T726)*1303,3)</f>
        <v>710.13499999999999</v>
      </c>
      <c r="S727" s="173"/>
      <c r="T727" s="174"/>
      <c r="U727" s="147" t="s">
        <v>35</v>
      </c>
      <c r="W727" s="166">
        <f>ROUND(R727/40*Y726,0)</f>
        <v>0</v>
      </c>
      <c r="X727" s="166"/>
    </row>
    <row r="728" spans="1:26" s="6" customFormat="1" ht="19.5" hidden="1" customHeight="1">
      <c r="A728" s="143"/>
      <c r="B728" s="144"/>
      <c r="C728" s="144"/>
      <c r="D728" s="148"/>
      <c r="E728" s="144" t="str">
        <f>" 감수제(0.2%):("&amp;FIXED(R724,3)&amp;"+"&amp;FIXED(R725,3)&amp;"+"&amp;FIXED(R726,3)&amp;")x2.606 kg/m3"</f>
        <v xml:space="preserve"> 감수제(0.2%):(0.152+0.127+0.266)x2.606 kg/m3</v>
      </c>
      <c r="F728" s="144"/>
      <c r="G728" s="144"/>
      <c r="H728" s="144"/>
      <c r="I728" s="144"/>
      <c r="J728" s="144"/>
      <c r="K728" s="144"/>
      <c r="L728" s="144"/>
      <c r="M728" s="144"/>
      <c r="N728" s="144"/>
      <c r="O728" s="144"/>
      <c r="P728" s="144"/>
      <c r="Q728" s="146" t="s">
        <v>17</v>
      </c>
      <c r="R728" s="172">
        <f>ROUND(SUM(R724:T726)*2.606,3)</f>
        <v>1.42</v>
      </c>
      <c r="S728" s="173"/>
      <c r="T728" s="174"/>
      <c r="U728" s="147" t="s">
        <v>35</v>
      </c>
    </row>
    <row r="729" spans="1:26" s="6" customFormat="1" ht="19.5" hidden="1" customHeight="1">
      <c r="A729" s="143"/>
      <c r="B729" s="144"/>
      <c r="C729" s="144"/>
      <c r="D729" s="148"/>
      <c r="E729" s="144" t="str">
        <f>" 알루미늄분말(0.01%):("&amp;FIXED(R724,3)&amp;"+"&amp;FIXED(R725,3)&amp;"+"&amp;FIXED(R726,3)&amp;")x0.1303 kg/m3"</f>
        <v xml:space="preserve"> 알루미늄분말(0.01%):(0.152+0.127+0.266)x0.1303 kg/m3</v>
      </c>
      <c r="F729" s="144"/>
      <c r="G729" s="144"/>
      <c r="H729" s="144"/>
      <c r="I729" s="144"/>
      <c r="J729" s="144"/>
      <c r="K729" s="144"/>
      <c r="L729" s="144"/>
      <c r="M729" s="144"/>
      <c r="N729" s="144"/>
      <c r="O729" s="144"/>
      <c r="P729" s="144"/>
      <c r="Q729" s="146" t="s">
        <v>17</v>
      </c>
      <c r="R729" s="172">
        <f>ROUND(SUM(R724:T726)*0.1303,3)</f>
        <v>7.0999999999999994E-2</v>
      </c>
      <c r="S729" s="173"/>
      <c r="T729" s="174"/>
      <c r="U729" s="147" t="s">
        <v>35</v>
      </c>
    </row>
    <row r="730" spans="1:26" s="6" customFormat="1" ht="19.5" hidden="1" customHeight="1">
      <c r="A730" s="143"/>
      <c r="B730" s="144"/>
      <c r="C730" s="144"/>
      <c r="D730" s="148"/>
      <c r="E730" s="144"/>
      <c r="F730" s="144"/>
      <c r="G730" s="144"/>
      <c r="H730" s="144"/>
      <c r="I730" s="144"/>
      <c r="J730" s="144"/>
      <c r="K730" s="144"/>
      <c r="L730" s="144"/>
      <c r="M730" s="144"/>
      <c r="N730" s="144"/>
      <c r="O730" s="144"/>
      <c r="P730" s="144"/>
      <c r="Q730" s="144"/>
      <c r="R730" s="143"/>
      <c r="S730" s="144"/>
      <c r="T730" s="152"/>
      <c r="U730" s="147"/>
      <c r="V730" s="30" t="s">
        <v>33</v>
      </c>
    </row>
    <row r="731" spans="1:26" s="6" customFormat="1" ht="19.5" hidden="1" customHeight="1">
      <c r="A731" s="143"/>
      <c r="B731" s="144"/>
      <c r="C731" s="144"/>
      <c r="D731" s="145" t="s">
        <v>144</v>
      </c>
      <c r="E731" s="144" t="str">
        <f>" 1차주입(평균천공장):π/4x(0.127)^2x"&amp;FIXED(W731,1)&amp;"M"</f>
        <v xml:space="preserve"> 1차주입(평균천공장):π/4x(0.127)^2x11.0M</v>
      </c>
      <c r="F731" s="144"/>
      <c r="G731" s="144"/>
      <c r="H731" s="144"/>
      <c r="I731" s="144"/>
      <c r="J731" s="144"/>
      <c r="K731" s="144"/>
      <c r="L731" s="144"/>
      <c r="M731" s="144"/>
      <c r="N731" s="144"/>
      <c r="O731" s="144"/>
      <c r="P731" s="144"/>
      <c r="Q731" s="146" t="s">
        <v>17</v>
      </c>
      <c r="R731" s="168">
        <f>ROUND(PI()/4*(0.127)^2*W731,3)</f>
        <v>0.13900000000000001</v>
      </c>
      <c r="S731" s="169"/>
      <c r="T731" s="170"/>
      <c r="U731" s="147" t="s">
        <v>34</v>
      </c>
      <c r="V731" s="31">
        <v>56</v>
      </c>
      <c r="W731" s="171">
        <f>LOOKUP(V731,$D$2:$D$64,$V$2:$V$64)</f>
        <v>11</v>
      </c>
      <c r="X731" s="171"/>
      <c r="Y731" s="32"/>
    </row>
    <row r="732" spans="1:26" s="6" customFormat="1" ht="19.5" hidden="1" customHeight="1">
      <c r="A732" s="143"/>
      <c r="B732" s="144"/>
      <c r="C732" s="144"/>
      <c r="D732" s="148"/>
      <c r="E732" s="144" t="str">
        <f>" 2차주입(자유장):π/4x(0.127)^2x"&amp;FIXED(W732,1)&amp;"M * 2.0"</f>
        <v xml:space="preserve"> 2차주입(자유장):π/4x(0.127)^2x5.0M * 2.0</v>
      </c>
      <c r="F732" s="144"/>
      <c r="G732" s="144"/>
      <c r="H732" s="144"/>
      <c r="I732" s="144"/>
      <c r="J732" s="144"/>
      <c r="K732" s="144"/>
      <c r="L732" s="144"/>
      <c r="M732" s="144"/>
      <c r="N732" s="144"/>
      <c r="O732" s="144"/>
      <c r="P732" s="144"/>
      <c r="Q732" s="146" t="s">
        <v>17</v>
      </c>
      <c r="R732" s="168">
        <f>ROUND(PI()/4*(0.127)^2*W732*2,3)</f>
        <v>0.127</v>
      </c>
      <c r="S732" s="169"/>
      <c r="T732" s="170"/>
      <c r="U732" s="147" t="s">
        <v>34</v>
      </c>
      <c r="W732" s="171">
        <f>LOOKUP(V731,$D$2:$D$64,$Z$2:$Z$64)</f>
        <v>5</v>
      </c>
      <c r="X732" s="171"/>
      <c r="Y732" s="32"/>
      <c r="Z732" s="32" t="s">
        <v>131</v>
      </c>
    </row>
    <row r="733" spans="1:26" s="6" customFormat="1" ht="19.5" hidden="1" customHeight="1">
      <c r="A733" s="143"/>
      <c r="B733" s="144"/>
      <c r="C733" s="144"/>
      <c r="D733" s="148"/>
      <c r="E733" s="144" t="str">
        <f>" 3차주입(정착장):π/4x(0.127)^2x"&amp;FIXED(W733,1)&amp;"M*3.0"</f>
        <v xml:space="preserve"> 3차주입(정착장):π/4x(0.127)^2x6.0M*3.0</v>
      </c>
      <c r="F733" s="144"/>
      <c r="G733" s="144"/>
      <c r="H733" s="144"/>
      <c r="I733" s="144"/>
      <c r="J733" s="144"/>
      <c r="K733" s="144"/>
      <c r="L733" s="144"/>
      <c r="M733" s="144"/>
      <c r="N733" s="144"/>
      <c r="O733" s="144"/>
      <c r="P733" s="144"/>
      <c r="Q733" s="146" t="s">
        <v>17</v>
      </c>
      <c r="R733" s="168">
        <f>ROUND(PI()/4*(0.127)^2*W733*3,3)</f>
        <v>0.22800000000000001</v>
      </c>
      <c r="S733" s="169"/>
      <c r="T733" s="170"/>
      <c r="U733" s="147" t="s">
        <v>34</v>
      </c>
      <c r="W733" s="158">
        <f>LOOKUP(V731,$D$2:$D$64,$AB$2:$AB$64)</f>
        <v>6</v>
      </c>
      <c r="X733" s="158"/>
      <c r="Y733" s="33">
        <f>LOOKUP(V731,$D$2:$D$64,$E$2:$E$64)</f>
        <v>0</v>
      </c>
      <c r="Z733" s="71">
        <f>SUM(R731:T733)*Y733</f>
        <v>0</v>
      </c>
    </row>
    <row r="734" spans="1:26" s="6" customFormat="1" ht="19.5" hidden="1" customHeight="1">
      <c r="A734" s="143"/>
      <c r="B734" s="144"/>
      <c r="C734" s="144"/>
      <c r="D734" s="148"/>
      <c r="E734" s="144" t="str">
        <f>" 시멘트량:("&amp;FIXED(R731,3)&amp;"+"&amp;FIXED(R732,3)&amp;"+"&amp;FIXED(R733,3)&amp;")x1303 kg/m3"</f>
        <v xml:space="preserve"> 시멘트량:(0.139+0.127+0.228)x1303 kg/m3</v>
      </c>
      <c r="F734" s="144"/>
      <c r="G734" s="144"/>
      <c r="H734" s="144"/>
      <c r="I734" s="144"/>
      <c r="J734" s="144"/>
      <c r="K734" s="144"/>
      <c r="L734" s="144"/>
      <c r="M734" s="144"/>
      <c r="N734" s="144"/>
      <c r="O734" s="144"/>
      <c r="P734" s="144"/>
      <c r="Q734" s="146" t="s">
        <v>17</v>
      </c>
      <c r="R734" s="172">
        <f>ROUND(SUM(R731:T733)*1303,3)</f>
        <v>643.68200000000002</v>
      </c>
      <c r="S734" s="173"/>
      <c r="T734" s="174"/>
      <c r="U734" s="147" t="s">
        <v>35</v>
      </c>
      <c r="W734" s="166">
        <f>ROUND(R734/40*Y733,0)</f>
        <v>0</v>
      </c>
      <c r="X734" s="166"/>
    </row>
    <row r="735" spans="1:26" s="6" customFormat="1" ht="19.5" hidden="1" customHeight="1">
      <c r="A735" s="143"/>
      <c r="B735" s="144"/>
      <c r="C735" s="144"/>
      <c r="D735" s="148"/>
      <c r="E735" s="144" t="str">
        <f>" 감수제(0.2%):("&amp;FIXED(R731,3)&amp;"+"&amp;FIXED(R732,3)&amp;"+"&amp;FIXED(R733,3)&amp;")x2.606 kg/m3"</f>
        <v xml:space="preserve"> 감수제(0.2%):(0.139+0.127+0.228)x2.606 kg/m3</v>
      </c>
      <c r="F735" s="144"/>
      <c r="G735" s="144"/>
      <c r="H735" s="144"/>
      <c r="I735" s="144"/>
      <c r="J735" s="144"/>
      <c r="K735" s="144"/>
      <c r="L735" s="144"/>
      <c r="M735" s="144"/>
      <c r="N735" s="144"/>
      <c r="O735" s="144"/>
      <c r="P735" s="144"/>
      <c r="Q735" s="146" t="s">
        <v>17</v>
      </c>
      <c r="R735" s="172">
        <f>ROUND(SUM(R731:T733)*2.606,3)</f>
        <v>1.2869999999999999</v>
      </c>
      <c r="S735" s="173"/>
      <c r="T735" s="174"/>
      <c r="U735" s="147" t="s">
        <v>35</v>
      </c>
    </row>
    <row r="736" spans="1:26" s="6" customFormat="1" ht="19.5" hidden="1" customHeight="1">
      <c r="A736" s="143"/>
      <c r="B736" s="144"/>
      <c r="C736" s="144"/>
      <c r="D736" s="148"/>
      <c r="E736" s="144" t="str">
        <f>" 알루미늄분말(0.01%):("&amp;FIXED(R731,3)&amp;"+"&amp;FIXED(R732,3)&amp;"+"&amp;FIXED(R733,3)&amp;")x0.1303 kg/m3"</f>
        <v xml:space="preserve"> 알루미늄분말(0.01%):(0.139+0.127+0.228)x0.1303 kg/m3</v>
      </c>
      <c r="F736" s="144"/>
      <c r="G736" s="144"/>
      <c r="H736" s="144"/>
      <c r="I736" s="144"/>
      <c r="J736" s="144"/>
      <c r="K736" s="144"/>
      <c r="L736" s="144"/>
      <c r="M736" s="144"/>
      <c r="N736" s="144"/>
      <c r="O736" s="144"/>
      <c r="P736" s="144"/>
      <c r="Q736" s="146" t="s">
        <v>17</v>
      </c>
      <c r="R736" s="172">
        <f>ROUND(SUM(R731:T733)*0.1303,3)</f>
        <v>6.4000000000000001E-2</v>
      </c>
      <c r="S736" s="173"/>
      <c r="T736" s="174"/>
      <c r="U736" s="147" t="s">
        <v>35</v>
      </c>
    </row>
    <row r="737" spans="1:26" s="6" customFormat="1" ht="19.5" hidden="1" customHeight="1">
      <c r="A737" s="143"/>
      <c r="B737" s="144"/>
      <c r="C737" s="144"/>
      <c r="D737" s="148"/>
      <c r="E737" s="144"/>
      <c r="F737" s="144"/>
      <c r="G737" s="144"/>
      <c r="H737" s="144"/>
      <c r="I737" s="144"/>
      <c r="J737" s="144"/>
      <c r="K737" s="144"/>
      <c r="L737" s="144"/>
      <c r="M737" s="144"/>
      <c r="N737" s="144"/>
      <c r="O737" s="144"/>
      <c r="P737" s="144"/>
      <c r="Q737" s="146"/>
      <c r="R737" s="149"/>
      <c r="S737" s="150"/>
      <c r="T737" s="151"/>
      <c r="U737" s="147"/>
    </row>
    <row r="738" spans="1:26" s="6" customFormat="1" ht="19.5" hidden="1" customHeight="1">
      <c r="A738" s="143"/>
      <c r="B738" s="144"/>
      <c r="C738" s="144"/>
      <c r="D738" s="148"/>
      <c r="E738" s="144" t="str">
        <f>E138</f>
        <v>4+926</v>
      </c>
      <c r="F738" s="144"/>
      <c r="G738" s="144"/>
      <c r="H738" s="144"/>
      <c r="I738" s="144"/>
      <c r="J738" s="144"/>
      <c r="K738" s="144"/>
      <c r="L738" s="144"/>
      <c r="M738" s="144"/>
      <c r="N738" s="144"/>
      <c r="O738" s="144"/>
      <c r="P738" s="144"/>
      <c r="Q738" s="144"/>
      <c r="R738" s="143"/>
      <c r="S738" s="144"/>
      <c r="T738" s="152"/>
      <c r="U738" s="147"/>
      <c r="V738" s="30" t="s">
        <v>33</v>
      </c>
    </row>
    <row r="739" spans="1:26" s="6" customFormat="1" ht="19.5" hidden="1" customHeight="1">
      <c r="A739" s="143"/>
      <c r="B739" s="144"/>
      <c r="C739" s="144"/>
      <c r="D739" s="145" t="s">
        <v>160</v>
      </c>
      <c r="E739" s="144" t="str">
        <f>" 1차주입(평균천공장):π/4x(0.127)^2x"&amp;FIXED(W739,1)&amp;"M"</f>
        <v xml:space="preserve"> 1차주입(평균천공장):π/4x(0.127)^2x19.0M</v>
      </c>
      <c r="F739" s="144"/>
      <c r="G739" s="144"/>
      <c r="H739" s="144"/>
      <c r="I739" s="144"/>
      <c r="J739" s="144"/>
      <c r="K739" s="144"/>
      <c r="L739" s="144"/>
      <c r="M739" s="144"/>
      <c r="N739" s="144"/>
      <c r="O739" s="144"/>
      <c r="P739" s="144"/>
      <c r="Q739" s="146" t="s">
        <v>17</v>
      </c>
      <c r="R739" s="168">
        <f>ROUND(PI()/4*(0.127)^2*W739,3)</f>
        <v>0.24099999999999999</v>
      </c>
      <c r="S739" s="169"/>
      <c r="T739" s="170"/>
      <c r="U739" s="147" t="s">
        <v>34</v>
      </c>
      <c r="V739" s="31">
        <v>57</v>
      </c>
      <c r="W739" s="171">
        <f>LOOKUP(V739,$D$2:$D$64,$V$2:$V$64)</f>
        <v>19</v>
      </c>
      <c r="X739" s="171"/>
      <c r="Y739" s="32"/>
    </row>
    <row r="740" spans="1:26" s="6" customFormat="1" ht="19.5" hidden="1" customHeight="1">
      <c r="A740" s="143"/>
      <c r="B740" s="144"/>
      <c r="C740" s="144"/>
      <c r="D740" s="148"/>
      <c r="E740" s="144" t="str">
        <f>" 2차주입(자유장):π/4x(0.127)^2x"&amp;FIXED(W740,1)&amp;"M * 2.0"</f>
        <v xml:space="preserve"> 2차주입(자유장):π/4x(0.127)^2x12.0M * 2.0</v>
      </c>
      <c r="F740" s="144"/>
      <c r="G740" s="144"/>
      <c r="H740" s="144"/>
      <c r="I740" s="144"/>
      <c r="J740" s="144"/>
      <c r="K740" s="144"/>
      <c r="L740" s="144"/>
      <c r="M740" s="144"/>
      <c r="N740" s="144"/>
      <c r="O740" s="144"/>
      <c r="P740" s="144"/>
      <c r="Q740" s="146" t="s">
        <v>17</v>
      </c>
      <c r="R740" s="168">
        <f>ROUND(PI()/4*(0.127)^2*W740*2,3)</f>
        <v>0.30399999999999999</v>
      </c>
      <c r="S740" s="169"/>
      <c r="T740" s="170"/>
      <c r="U740" s="147" t="s">
        <v>34</v>
      </c>
      <c r="W740" s="171">
        <f>LOOKUP(V739,$D$2:$D$64,$Z$2:$Z$64)</f>
        <v>12</v>
      </c>
      <c r="X740" s="171"/>
      <c r="Y740" s="32"/>
      <c r="Z740" s="32" t="s">
        <v>131</v>
      </c>
    </row>
    <row r="741" spans="1:26" s="6" customFormat="1" ht="19.5" hidden="1" customHeight="1">
      <c r="A741" s="143"/>
      <c r="B741" s="144"/>
      <c r="C741" s="144"/>
      <c r="D741" s="148"/>
      <c r="E741" s="144" t="str">
        <f>" 3차주입(정착장):π/4x(0.127)^2x"&amp;FIXED(W741,1)&amp;"M*3.0"</f>
        <v xml:space="preserve"> 3차주입(정착장):π/4x(0.127)^2x7.0M*3.0</v>
      </c>
      <c r="F741" s="144"/>
      <c r="G741" s="144"/>
      <c r="H741" s="144"/>
      <c r="I741" s="144"/>
      <c r="J741" s="144"/>
      <c r="K741" s="144"/>
      <c r="L741" s="144"/>
      <c r="M741" s="144"/>
      <c r="N741" s="144"/>
      <c r="O741" s="144"/>
      <c r="P741" s="144"/>
      <c r="Q741" s="146" t="s">
        <v>17</v>
      </c>
      <c r="R741" s="168">
        <f>ROUND(PI()/4*(0.127)^2*W741*3,3)</f>
        <v>0.26600000000000001</v>
      </c>
      <c r="S741" s="169"/>
      <c r="T741" s="170"/>
      <c r="U741" s="147" t="s">
        <v>34</v>
      </c>
      <c r="W741" s="158">
        <f>LOOKUP(V739,$D$2:$D$64,$AB$2:$AB$64)</f>
        <v>7</v>
      </c>
      <c r="X741" s="158"/>
      <c r="Y741" s="33">
        <f>LOOKUP(V739,$D$2:$D$64,$E$2:$E$64)</f>
        <v>0</v>
      </c>
      <c r="Z741" s="71">
        <f>SUM(R739:T741)*Y741</f>
        <v>0</v>
      </c>
    </row>
    <row r="742" spans="1:26" s="6" customFormat="1" ht="19.5" hidden="1" customHeight="1">
      <c r="A742" s="143"/>
      <c r="B742" s="144"/>
      <c r="C742" s="144"/>
      <c r="D742" s="148"/>
      <c r="E742" s="144" t="str">
        <f>" 시멘트량:("&amp;FIXED(R739,3)&amp;"+"&amp;FIXED(R740,3)&amp;"+"&amp;FIXED(R741,3)&amp;")x1303 kg/m3"</f>
        <v xml:space="preserve"> 시멘트량:(0.241+0.304+0.266)x1303 kg/m3</v>
      </c>
      <c r="F742" s="144"/>
      <c r="G742" s="144"/>
      <c r="H742" s="144"/>
      <c r="I742" s="144"/>
      <c r="J742" s="144"/>
      <c r="K742" s="144"/>
      <c r="L742" s="144"/>
      <c r="M742" s="144"/>
      <c r="N742" s="144"/>
      <c r="O742" s="144"/>
      <c r="P742" s="144"/>
      <c r="Q742" s="146" t="s">
        <v>17</v>
      </c>
      <c r="R742" s="172">
        <f>ROUND(SUM(R739:T741)*1303,3)</f>
        <v>1056.7329999999999</v>
      </c>
      <c r="S742" s="173"/>
      <c r="T742" s="174"/>
      <c r="U742" s="147" t="s">
        <v>35</v>
      </c>
      <c r="W742" s="166">
        <f>ROUND(R742/40*Y741,0)</f>
        <v>0</v>
      </c>
      <c r="X742" s="166"/>
    </row>
    <row r="743" spans="1:26" s="6" customFormat="1" ht="19.5" hidden="1" customHeight="1">
      <c r="A743" s="143"/>
      <c r="B743" s="144"/>
      <c r="C743" s="144"/>
      <c r="D743" s="148"/>
      <c r="E743" s="144" t="str">
        <f>" 감수제(0.2%):("&amp;FIXED(R739,3)&amp;"+"&amp;FIXED(R740,3)&amp;"+"&amp;FIXED(R741,3)&amp;")x2.606 kg/m3"</f>
        <v xml:space="preserve"> 감수제(0.2%):(0.241+0.304+0.266)x2.606 kg/m3</v>
      </c>
      <c r="F743" s="144"/>
      <c r="G743" s="144"/>
      <c r="H743" s="144"/>
      <c r="I743" s="144"/>
      <c r="J743" s="144"/>
      <c r="K743" s="144"/>
      <c r="L743" s="144"/>
      <c r="M743" s="144"/>
      <c r="N743" s="144"/>
      <c r="O743" s="144"/>
      <c r="P743" s="144"/>
      <c r="Q743" s="146" t="s">
        <v>17</v>
      </c>
      <c r="R743" s="172">
        <f>ROUND(SUM(R739:T741)*2.606,3)</f>
        <v>2.113</v>
      </c>
      <c r="S743" s="173"/>
      <c r="T743" s="174"/>
      <c r="U743" s="147" t="s">
        <v>35</v>
      </c>
    </row>
    <row r="744" spans="1:26" s="6" customFormat="1" ht="19.5" hidden="1" customHeight="1">
      <c r="A744" s="143"/>
      <c r="B744" s="144"/>
      <c r="C744" s="144"/>
      <c r="D744" s="148"/>
      <c r="E744" s="144" t="str">
        <f>" 알루미늄분말(0.01%):("&amp;FIXED(R739,3)&amp;"+"&amp;FIXED(R740,3)&amp;"+"&amp;FIXED(R741,3)&amp;")x0.1303 kg/m3"</f>
        <v xml:space="preserve"> 알루미늄분말(0.01%):(0.241+0.304+0.266)x0.1303 kg/m3</v>
      </c>
      <c r="F744" s="144"/>
      <c r="G744" s="144"/>
      <c r="H744" s="144"/>
      <c r="I744" s="144"/>
      <c r="J744" s="144"/>
      <c r="K744" s="144"/>
      <c r="L744" s="144"/>
      <c r="M744" s="144"/>
      <c r="N744" s="144"/>
      <c r="O744" s="144"/>
      <c r="P744" s="144"/>
      <c r="Q744" s="146" t="s">
        <v>17</v>
      </c>
      <c r="R744" s="172">
        <f>ROUND(SUM(R739:T741)*0.1303,3)</f>
        <v>0.106</v>
      </c>
      <c r="S744" s="173"/>
      <c r="T744" s="174"/>
      <c r="U744" s="147" t="s">
        <v>35</v>
      </c>
    </row>
    <row r="745" spans="1:26" s="6" customFormat="1" ht="19.5" hidden="1" customHeight="1">
      <c r="A745" s="143"/>
      <c r="B745" s="144"/>
      <c r="C745" s="144"/>
      <c r="D745" s="153"/>
      <c r="E745" s="144"/>
      <c r="F745" s="144"/>
      <c r="G745" s="144"/>
      <c r="H745" s="144"/>
      <c r="I745" s="144"/>
      <c r="J745" s="144"/>
      <c r="K745" s="144"/>
      <c r="L745" s="144"/>
      <c r="M745" s="144"/>
      <c r="N745" s="144"/>
      <c r="O745" s="144"/>
      <c r="P745" s="144"/>
      <c r="Q745" s="144"/>
      <c r="R745" s="143"/>
      <c r="S745" s="144"/>
      <c r="T745" s="152"/>
      <c r="U745" s="147"/>
      <c r="V745" s="30" t="s">
        <v>33</v>
      </c>
      <c r="W745" s="29"/>
      <c r="X745" s="29"/>
      <c r="Y745" s="29"/>
      <c r="Z745" s="29"/>
    </row>
    <row r="746" spans="1:26" s="6" customFormat="1" ht="19.5" hidden="1" customHeight="1">
      <c r="A746" s="143"/>
      <c r="B746" s="144"/>
      <c r="C746" s="144"/>
      <c r="D746" s="145" t="s">
        <v>171</v>
      </c>
      <c r="E746" s="144" t="str">
        <f>" 1차주입(평균천공장):π/4x(0.127)^2x"&amp;FIXED(W746,1)&amp;"M"</f>
        <v xml:space="preserve"> 1차주입(평균천공장):π/4x(0.127)^2x17.0M</v>
      </c>
      <c r="F746" s="144"/>
      <c r="G746" s="144"/>
      <c r="H746" s="144"/>
      <c r="I746" s="144"/>
      <c r="J746" s="144"/>
      <c r="K746" s="144"/>
      <c r="L746" s="144"/>
      <c r="M746" s="144"/>
      <c r="N746" s="144"/>
      <c r="O746" s="144"/>
      <c r="P746" s="144"/>
      <c r="Q746" s="146" t="s">
        <v>17</v>
      </c>
      <c r="R746" s="168">
        <f>ROUND(PI()/4*(0.127)^2*W746,3)</f>
        <v>0.215</v>
      </c>
      <c r="S746" s="169"/>
      <c r="T746" s="170"/>
      <c r="U746" s="147" t="s">
        <v>34</v>
      </c>
      <c r="V746" s="31">
        <v>58</v>
      </c>
      <c r="W746" s="171">
        <f>LOOKUP(V746,$D$2:$D$64,$V$2:$V$64)</f>
        <v>17</v>
      </c>
      <c r="X746" s="171"/>
      <c r="Y746" s="32"/>
      <c r="Z746" s="32"/>
    </row>
    <row r="747" spans="1:26" s="6" customFormat="1" ht="19.5" hidden="1" customHeight="1">
      <c r="A747" s="143"/>
      <c r="B747" s="144"/>
      <c r="C747" s="144"/>
      <c r="D747" s="148"/>
      <c r="E747" s="144" t="str">
        <f>" 2차주입(자유장):π/4x(0.127)^2x"&amp;FIXED(W747,1)&amp;"M * 2.0"</f>
        <v xml:space="preserve"> 2차주입(자유장):π/4x(0.127)^2x10.0M * 2.0</v>
      </c>
      <c r="F747" s="144"/>
      <c r="G747" s="144"/>
      <c r="H747" s="144"/>
      <c r="I747" s="144"/>
      <c r="J747" s="144"/>
      <c r="K747" s="144"/>
      <c r="L747" s="144"/>
      <c r="M747" s="144"/>
      <c r="N747" s="144"/>
      <c r="O747" s="144"/>
      <c r="P747" s="144"/>
      <c r="Q747" s="146" t="s">
        <v>17</v>
      </c>
      <c r="R747" s="168">
        <f>ROUND(PI()/4*(0.127)^2*W747*2,3)</f>
        <v>0.253</v>
      </c>
      <c r="S747" s="169"/>
      <c r="T747" s="170"/>
      <c r="U747" s="147" t="s">
        <v>34</v>
      </c>
      <c r="W747" s="171">
        <f>LOOKUP(V746,$D$2:$D$64,$Z$2:$Z$64)</f>
        <v>10</v>
      </c>
      <c r="X747" s="171"/>
      <c r="Y747" s="32"/>
      <c r="Z747" s="32" t="s">
        <v>131</v>
      </c>
    </row>
    <row r="748" spans="1:26" s="6" customFormat="1" ht="19.5" hidden="1" customHeight="1">
      <c r="A748" s="143"/>
      <c r="B748" s="144"/>
      <c r="C748" s="144"/>
      <c r="D748" s="148"/>
      <c r="E748" s="144" t="str">
        <f>" 3차주입(정착장):π/4x(0.127)^2x"&amp;FIXED(W748,1)&amp;"M*3.0"</f>
        <v xml:space="preserve"> 3차주입(정착장):π/4x(0.127)^2x7.0M*3.0</v>
      </c>
      <c r="F748" s="144"/>
      <c r="G748" s="144"/>
      <c r="H748" s="144"/>
      <c r="I748" s="144"/>
      <c r="J748" s="144"/>
      <c r="K748" s="144"/>
      <c r="L748" s="144"/>
      <c r="M748" s="144"/>
      <c r="N748" s="144"/>
      <c r="O748" s="144"/>
      <c r="P748" s="144"/>
      <c r="Q748" s="146" t="s">
        <v>17</v>
      </c>
      <c r="R748" s="168">
        <f>ROUND(PI()/4*(0.127)^2*W748*3,3)</f>
        <v>0.26600000000000001</v>
      </c>
      <c r="S748" s="169"/>
      <c r="T748" s="170"/>
      <c r="U748" s="147" t="s">
        <v>34</v>
      </c>
      <c r="W748" s="158">
        <f>LOOKUP(V746,$D$2:$D$64,$AB$2:$AB$64)</f>
        <v>7</v>
      </c>
      <c r="X748" s="158"/>
      <c r="Y748" s="33">
        <f>LOOKUP(V746,$D$2:$D$64,$E$2:$E$64)</f>
        <v>0</v>
      </c>
      <c r="Z748" s="71">
        <f>SUM(R746:T748)*Y748</f>
        <v>0</v>
      </c>
    </row>
    <row r="749" spans="1:26" s="6" customFormat="1" ht="19.5" hidden="1" customHeight="1">
      <c r="A749" s="143"/>
      <c r="B749" s="144"/>
      <c r="C749" s="144"/>
      <c r="D749" s="148"/>
      <c r="E749" s="144" t="str">
        <f>" 시멘트량:("&amp;FIXED(R746,3)&amp;"+"&amp;FIXED(R747,3)&amp;"+"&amp;FIXED(R748,3)&amp;")x1303 kg/m3"</f>
        <v xml:space="preserve"> 시멘트량:(0.215+0.253+0.266)x1303 kg/m3</v>
      </c>
      <c r="F749" s="144"/>
      <c r="G749" s="144"/>
      <c r="H749" s="144"/>
      <c r="I749" s="144"/>
      <c r="J749" s="144"/>
      <c r="K749" s="144"/>
      <c r="L749" s="144"/>
      <c r="M749" s="144"/>
      <c r="N749" s="144"/>
      <c r="O749" s="144"/>
      <c r="P749" s="144"/>
      <c r="Q749" s="146" t="s">
        <v>17</v>
      </c>
      <c r="R749" s="172">
        <f>ROUND(SUM(R746:T748)*1303,3)</f>
        <v>956.40200000000004</v>
      </c>
      <c r="S749" s="173"/>
      <c r="T749" s="174"/>
      <c r="U749" s="147" t="s">
        <v>35</v>
      </c>
      <c r="W749" s="166">
        <f>ROUND(R749/40*Y748,0)</f>
        <v>0</v>
      </c>
      <c r="X749" s="166"/>
    </row>
    <row r="750" spans="1:26" s="6" customFormat="1" ht="19.5" hidden="1" customHeight="1">
      <c r="A750" s="143"/>
      <c r="B750" s="144"/>
      <c r="C750" s="144"/>
      <c r="D750" s="148"/>
      <c r="E750" s="144" t="str">
        <f>" 감수제(0.2%):("&amp;FIXED(R746,3)&amp;"+"&amp;FIXED(R747,3)&amp;"+"&amp;FIXED(R748,3)&amp;")x2.606 kg/m3"</f>
        <v xml:space="preserve"> 감수제(0.2%):(0.215+0.253+0.266)x2.606 kg/m3</v>
      </c>
      <c r="F750" s="144"/>
      <c r="G750" s="144"/>
      <c r="H750" s="144"/>
      <c r="I750" s="144"/>
      <c r="J750" s="144"/>
      <c r="K750" s="144"/>
      <c r="L750" s="144"/>
      <c r="M750" s="144"/>
      <c r="N750" s="144"/>
      <c r="O750" s="144"/>
      <c r="P750" s="144"/>
      <c r="Q750" s="146" t="s">
        <v>17</v>
      </c>
      <c r="R750" s="172">
        <f>ROUND(SUM(R746:T748)*2.606,3)</f>
        <v>1.913</v>
      </c>
      <c r="S750" s="173"/>
      <c r="T750" s="174"/>
      <c r="U750" s="147" t="s">
        <v>35</v>
      </c>
    </row>
    <row r="751" spans="1:26" s="6" customFormat="1" ht="19.5" hidden="1" customHeight="1">
      <c r="A751" s="143"/>
      <c r="B751" s="144"/>
      <c r="C751" s="144"/>
      <c r="D751" s="148"/>
      <c r="E751" s="144" t="str">
        <f>" 알루미늄분말(0.01%):("&amp;FIXED(R746,3)&amp;"+"&amp;FIXED(R747,3)&amp;"+"&amp;FIXED(R748,3)&amp;")x0.1303 kg/m3"</f>
        <v xml:space="preserve"> 알루미늄분말(0.01%):(0.215+0.253+0.266)x0.1303 kg/m3</v>
      </c>
      <c r="F751" s="144"/>
      <c r="G751" s="144"/>
      <c r="H751" s="144"/>
      <c r="I751" s="144"/>
      <c r="J751" s="144"/>
      <c r="K751" s="144"/>
      <c r="L751" s="144"/>
      <c r="M751" s="144"/>
      <c r="N751" s="144"/>
      <c r="O751" s="144"/>
      <c r="P751" s="144"/>
      <c r="Q751" s="146" t="s">
        <v>17</v>
      </c>
      <c r="R751" s="172">
        <f>ROUND(SUM(R746:T748)*0.1303,3)</f>
        <v>9.6000000000000002E-2</v>
      </c>
      <c r="S751" s="173"/>
      <c r="T751" s="174"/>
      <c r="U751" s="147" t="s">
        <v>35</v>
      </c>
    </row>
    <row r="752" spans="1:26" s="6" customFormat="1" ht="19.5" hidden="1" customHeight="1">
      <c r="A752" s="143"/>
      <c r="B752" s="144"/>
      <c r="C752" s="144"/>
      <c r="D752" s="148"/>
      <c r="E752" s="144"/>
      <c r="F752" s="144"/>
      <c r="G752" s="144"/>
      <c r="H752" s="144"/>
      <c r="I752" s="144"/>
      <c r="J752" s="144"/>
      <c r="K752" s="144"/>
      <c r="L752" s="144"/>
      <c r="M752" s="144"/>
      <c r="N752" s="144"/>
      <c r="O752" s="144"/>
      <c r="P752" s="144"/>
      <c r="Q752" s="144"/>
      <c r="R752" s="143"/>
      <c r="S752" s="144"/>
      <c r="T752" s="152"/>
      <c r="U752" s="147"/>
      <c r="V752" s="30" t="s">
        <v>33</v>
      </c>
    </row>
    <row r="753" spans="1:26" s="6" customFormat="1" ht="19.5" hidden="1" customHeight="1">
      <c r="A753" s="143"/>
      <c r="B753" s="144"/>
      <c r="C753" s="144"/>
      <c r="D753" s="145" t="s">
        <v>163</v>
      </c>
      <c r="E753" s="144" t="str">
        <f>" 1차주입(평균천공장):π/4x(0.127)^2x"&amp;FIXED(W753,1)&amp;"M"</f>
        <v xml:space="preserve"> 1차주입(평균천공장):π/4x(0.127)^2x14.0M</v>
      </c>
      <c r="F753" s="144"/>
      <c r="G753" s="144"/>
      <c r="H753" s="144"/>
      <c r="I753" s="144"/>
      <c r="J753" s="144"/>
      <c r="K753" s="144"/>
      <c r="L753" s="144"/>
      <c r="M753" s="144"/>
      <c r="N753" s="144"/>
      <c r="O753" s="144"/>
      <c r="P753" s="144"/>
      <c r="Q753" s="146" t="s">
        <v>17</v>
      </c>
      <c r="R753" s="168">
        <f>ROUND(PI()/4*(0.127)^2*W753,3)</f>
        <v>0.17699999999999999</v>
      </c>
      <c r="S753" s="169"/>
      <c r="T753" s="170"/>
      <c r="U753" s="147" t="s">
        <v>34</v>
      </c>
      <c r="V753" s="31">
        <v>59</v>
      </c>
      <c r="W753" s="171">
        <f>LOOKUP(V753,$D$2:$D$64,$V$2:$V$64)</f>
        <v>14</v>
      </c>
      <c r="X753" s="171"/>
      <c r="Y753" s="32"/>
    </row>
    <row r="754" spans="1:26" s="6" customFormat="1" ht="19.5" hidden="1" customHeight="1">
      <c r="A754" s="143"/>
      <c r="B754" s="144"/>
      <c r="C754" s="144"/>
      <c r="D754" s="148"/>
      <c r="E754" s="144" t="str">
        <f>" 2차주입(자유장):π/4x(0.127)^2x"&amp;FIXED(W754,1)&amp;"M * 2.0"</f>
        <v xml:space="preserve"> 2차주입(자유장):π/4x(0.127)^2x8.0M * 2.0</v>
      </c>
      <c r="F754" s="144"/>
      <c r="G754" s="144"/>
      <c r="H754" s="144"/>
      <c r="I754" s="144"/>
      <c r="J754" s="144"/>
      <c r="K754" s="144"/>
      <c r="L754" s="144"/>
      <c r="M754" s="144"/>
      <c r="N754" s="144"/>
      <c r="O754" s="144"/>
      <c r="P754" s="144"/>
      <c r="Q754" s="146" t="s">
        <v>17</v>
      </c>
      <c r="R754" s="168">
        <f>ROUND(PI()/4*(0.127)^2*W754*2,3)</f>
        <v>0.20300000000000001</v>
      </c>
      <c r="S754" s="169"/>
      <c r="T754" s="170"/>
      <c r="U754" s="147" t="s">
        <v>34</v>
      </c>
      <c r="W754" s="171">
        <f>LOOKUP(V753,$D$2:$D$64,$Z$2:$Z$64)</f>
        <v>8</v>
      </c>
      <c r="X754" s="171"/>
      <c r="Y754" s="32"/>
      <c r="Z754" s="32" t="s">
        <v>131</v>
      </c>
    </row>
    <row r="755" spans="1:26" s="6" customFormat="1" ht="19.5" hidden="1" customHeight="1">
      <c r="A755" s="143"/>
      <c r="B755" s="144"/>
      <c r="C755" s="144"/>
      <c r="D755" s="148"/>
      <c r="E755" s="144" t="str">
        <f>" 3차주입(정착장):π/4x(0.127)^2x"&amp;FIXED(W755,1)&amp;"M*3.0"</f>
        <v xml:space="preserve"> 3차주입(정착장):π/4x(0.127)^2x6.0M*3.0</v>
      </c>
      <c r="F755" s="144"/>
      <c r="G755" s="144"/>
      <c r="H755" s="144"/>
      <c r="I755" s="144"/>
      <c r="J755" s="144"/>
      <c r="K755" s="144"/>
      <c r="L755" s="144"/>
      <c r="M755" s="144"/>
      <c r="N755" s="144"/>
      <c r="O755" s="144"/>
      <c r="P755" s="144"/>
      <c r="Q755" s="146" t="s">
        <v>17</v>
      </c>
      <c r="R755" s="168">
        <f>ROUND(PI()/4*(0.127)^2*W755*3,3)</f>
        <v>0.22800000000000001</v>
      </c>
      <c r="S755" s="169"/>
      <c r="T755" s="170"/>
      <c r="U755" s="147" t="s">
        <v>34</v>
      </c>
      <c r="W755" s="158">
        <f>LOOKUP(V753,$D$2:$D$64,$AB$2:$AB$64)</f>
        <v>6</v>
      </c>
      <c r="X755" s="158"/>
      <c r="Y755" s="33">
        <f>LOOKUP(V753,$D$2:$D$64,$E$2:$E$64)</f>
        <v>0</v>
      </c>
      <c r="Z755" s="71">
        <f>SUM(R753:T755)*Y755</f>
        <v>0</v>
      </c>
    </row>
    <row r="756" spans="1:26" s="6" customFormat="1" ht="19.5" hidden="1" customHeight="1">
      <c r="A756" s="143"/>
      <c r="B756" s="144"/>
      <c r="C756" s="144"/>
      <c r="D756" s="148"/>
      <c r="E756" s="144" t="str">
        <f>" 시멘트량:("&amp;FIXED(R753,3)&amp;"+"&amp;FIXED(R754,3)&amp;"+"&amp;FIXED(R755,3)&amp;")x1303 kg/m3"</f>
        <v xml:space="preserve"> 시멘트량:(0.177+0.203+0.228)x1303 kg/m3</v>
      </c>
      <c r="F756" s="144"/>
      <c r="G756" s="144"/>
      <c r="H756" s="144"/>
      <c r="I756" s="144"/>
      <c r="J756" s="144"/>
      <c r="K756" s="144"/>
      <c r="L756" s="144"/>
      <c r="M756" s="144"/>
      <c r="N756" s="144"/>
      <c r="O756" s="144"/>
      <c r="P756" s="144"/>
      <c r="Q756" s="146" t="s">
        <v>17</v>
      </c>
      <c r="R756" s="172">
        <f>ROUND(SUM(R753:T755)*1303,3)</f>
        <v>792.22400000000005</v>
      </c>
      <c r="S756" s="173"/>
      <c r="T756" s="174"/>
      <c r="U756" s="147" t="s">
        <v>35</v>
      </c>
      <c r="W756" s="166">
        <f>ROUND(R756/40*Y755,0)</f>
        <v>0</v>
      </c>
      <c r="X756" s="166"/>
    </row>
    <row r="757" spans="1:26" s="6" customFormat="1" ht="19.5" hidden="1" customHeight="1">
      <c r="A757" s="143"/>
      <c r="B757" s="144"/>
      <c r="C757" s="144"/>
      <c r="D757" s="148"/>
      <c r="E757" s="144" t="str">
        <f>" 감수제(0.2%):("&amp;FIXED(R753,3)&amp;"+"&amp;FIXED(R754,3)&amp;"+"&amp;FIXED(R755,3)&amp;")x2.606 kg/m3"</f>
        <v xml:space="preserve"> 감수제(0.2%):(0.177+0.203+0.228)x2.606 kg/m3</v>
      </c>
      <c r="F757" s="144"/>
      <c r="G757" s="144"/>
      <c r="H757" s="144"/>
      <c r="I757" s="144"/>
      <c r="J757" s="144"/>
      <c r="K757" s="144"/>
      <c r="L757" s="144"/>
      <c r="M757" s="144"/>
      <c r="N757" s="144"/>
      <c r="O757" s="144"/>
      <c r="P757" s="144"/>
      <c r="Q757" s="146" t="s">
        <v>17</v>
      </c>
      <c r="R757" s="172">
        <f>ROUND(SUM(R753:T755)*2.606,3)</f>
        <v>1.5840000000000001</v>
      </c>
      <c r="S757" s="173"/>
      <c r="T757" s="174"/>
      <c r="U757" s="147" t="s">
        <v>35</v>
      </c>
    </row>
    <row r="758" spans="1:26" s="6" customFormat="1" ht="19.5" hidden="1" customHeight="1">
      <c r="A758" s="143"/>
      <c r="B758" s="144"/>
      <c r="C758" s="144"/>
      <c r="D758" s="148"/>
      <c r="E758" s="144" t="str">
        <f>" 알루미늄분말(0.01%):("&amp;FIXED(R753,3)&amp;"+"&amp;FIXED(R754,3)&amp;"+"&amp;FIXED(R755,3)&amp;")x0.1303 kg/m3"</f>
        <v xml:space="preserve"> 알루미늄분말(0.01%):(0.177+0.203+0.228)x0.1303 kg/m3</v>
      </c>
      <c r="F758" s="144"/>
      <c r="G758" s="144"/>
      <c r="H758" s="144"/>
      <c r="I758" s="144"/>
      <c r="J758" s="144"/>
      <c r="K758" s="144"/>
      <c r="L758" s="144"/>
      <c r="M758" s="144"/>
      <c r="N758" s="144"/>
      <c r="O758" s="144"/>
      <c r="P758" s="144"/>
      <c r="Q758" s="146" t="s">
        <v>17</v>
      </c>
      <c r="R758" s="172">
        <f>ROUND(SUM(R753:T755)*0.1303,3)</f>
        <v>7.9000000000000001E-2</v>
      </c>
      <c r="S758" s="173"/>
      <c r="T758" s="174"/>
      <c r="U758" s="147" t="s">
        <v>35</v>
      </c>
    </row>
    <row r="759" spans="1:26" s="6" customFormat="1" ht="19.5" hidden="1" customHeight="1">
      <c r="A759" s="143"/>
      <c r="B759" s="144"/>
      <c r="C759" s="144"/>
      <c r="D759" s="148"/>
      <c r="E759" s="144"/>
      <c r="F759" s="144"/>
      <c r="G759" s="144"/>
      <c r="H759" s="144"/>
      <c r="I759" s="144"/>
      <c r="J759" s="144"/>
      <c r="K759" s="144"/>
      <c r="L759" s="144"/>
      <c r="M759" s="144"/>
      <c r="N759" s="144"/>
      <c r="O759" s="144"/>
      <c r="P759" s="144"/>
      <c r="Q759" s="146"/>
      <c r="R759" s="149"/>
      <c r="S759" s="150"/>
      <c r="T759" s="151"/>
      <c r="U759" s="147"/>
    </row>
    <row r="760" spans="1:26" s="6" customFormat="1" ht="19.5" hidden="1" customHeight="1">
      <c r="A760" s="143"/>
      <c r="B760" s="144"/>
      <c r="C760" s="144"/>
      <c r="D760" s="148"/>
      <c r="E760" s="144" t="str">
        <f>E142</f>
        <v>4+946</v>
      </c>
      <c r="F760" s="144"/>
      <c r="G760" s="144"/>
      <c r="H760" s="144"/>
      <c r="I760" s="144"/>
      <c r="J760" s="144"/>
      <c r="K760" s="144"/>
      <c r="L760" s="144"/>
      <c r="M760" s="144"/>
      <c r="N760" s="144"/>
      <c r="O760" s="144"/>
      <c r="P760" s="144"/>
      <c r="Q760" s="144"/>
      <c r="R760" s="143"/>
      <c r="S760" s="144"/>
      <c r="T760" s="152"/>
      <c r="U760" s="147"/>
      <c r="V760" s="30" t="s">
        <v>33</v>
      </c>
    </row>
    <row r="761" spans="1:26" s="6" customFormat="1" ht="19.5" hidden="1" customHeight="1">
      <c r="A761" s="143"/>
      <c r="B761" s="144"/>
      <c r="C761" s="144"/>
      <c r="D761" s="145" t="s">
        <v>160</v>
      </c>
      <c r="E761" s="144" t="str">
        <f>" 1차주입(평균천공장):π/4x(0.127)^2x"&amp;FIXED(W761,1)&amp;"M"</f>
        <v xml:space="preserve"> 1차주입(평균천공장):π/4x(0.127)^2x21.0M</v>
      </c>
      <c r="F761" s="144"/>
      <c r="G761" s="144"/>
      <c r="H761" s="144"/>
      <c r="I761" s="144"/>
      <c r="J761" s="144"/>
      <c r="K761" s="144"/>
      <c r="L761" s="144"/>
      <c r="M761" s="144"/>
      <c r="N761" s="144"/>
      <c r="O761" s="144"/>
      <c r="P761" s="144"/>
      <c r="Q761" s="146" t="s">
        <v>17</v>
      </c>
      <c r="R761" s="168">
        <f>ROUND(PI()/4*(0.127)^2*W761,3)</f>
        <v>0.26600000000000001</v>
      </c>
      <c r="S761" s="169"/>
      <c r="T761" s="170"/>
      <c r="U761" s="147" t="s">
        <v>34</v>
      </c>
      <c r="V761" s="31">
        <v>60</v>
      </c>
      <c r="W761" s="171">
        <f>LOOKUP(V761,$D$2:$D$64,$V$2:$V$64)</f>
        <v>21</v>
      </c>
      <c r="X761" s="171"/>
      <c r="Y761" s="32"/>
    </row>
    <row r="762" spans="1:26" s="6" customFormat="1" ht="19.5" hidden="1" customHeight="1">
      <c r="A762" s="143"/>
      <c r="B762" s="144"/>
      <c r="C762" s="144"/>
      <c r="D762" s="148"/>
      <c r="E762" s="144" t="str">
        <f>" 2차주입(자유장):π/4x(0.127)^2x"&amp;FIXED(W762,1)&amp;"M * 2.0"</f>
        <v xml:space="preserve"> 2차주입(자유장):π/4x(0.127)^2x14.0M * 2.0</v>
      </c>
      <c r="F762" s="144"/>
      <c r="G762" s="144"/>
      <c r="H762" s="144"/>
      <c r="I762" s="144"/>
      <c r="J762" s="144"/>
      <c r="K762" s="144"/>
      <c r="L762" s="144"/>
      <c r="M762" s="144"/>
      <c r="N762" s="144"/>
      <c r="O762" s="144"/>
      <c r="P762" s="144"/>
      <c r="Q762" s="146" t="s">
        <v>17</v>
      </c>
      <c r="R762" s="168">
        <f>ROUND(PI()/4*(0.127)^2*W762*2,3)</f>
        <v>0.35499999999999998</v>
      </c>
      <c r="S762" s="169"/>
      <c r="T762" s="170"/>
      <c r="U762" s="147" t="s">
        <v>34</v>
      </c>
      <c r="W762" s="171">
        <f>LOOKUP(V761,$D$2:$D$64,$Z$2:$Z$64)</f>
        <v>14</v>
      </c>
      <c r="X762" s="171"/>
      <c r="Y762" s="32"/>
      <c r="Z762" s="32" t="s">
        <v>131</v>
      </c>
    </row>
    <row r="763" spans="1:26" s="6" customFormat="1" ht="19.5" hidden="1" customHeight="1">
      <c r="A763" s="143"/>
      <c r="B763" s="144"/>
      <c r="C763" s="144"/>
      <c r="D763" s="148"/>
      <c r="E763" s="144" t="str">
        <f>" 3차주입(정착장):π/4x(0.127)^2x"&amp;FIXED(W763,1)&amp;"M*3.0"</f>
        <v xml:space="preserve"> 3차주입(정착장):π/4x(0.127)^2x7.0M*3.0</v>
      </c>
      <c r="F763" s="144"/>
      <c r="G763" s="144"/>
      <c r="H763" s="144"/>
      <c r="I763" s="144"/>
      <c r="J763" s="144"/>
      <c r="K763" s="144"/>
      <c r="L763" s="144"/>
      <c r="M763" s="144"/>
      <c r="N763" s="144"/>
      <c r="O763" s="144"/>
      <c r="P763" s="144"/>
      <c r="Q763" s="146" t="s">
        <v>17</v>
      </c>
      <c r="R763" s="168">
        <f>ROUND(PI()/4*(0.127)^2*W763*3,3)</f>
        <v>0.26600000000000001</v>
      </c>
      <c r="S763" s="169"/>
      <c r="T763" s="170"/>
      <c r="U763" s="147" t="s">
        <v>34</v>
      </c>
      <c r="W763" s="158">
        <f>LOOKUP(V761,$D$2:$D$64,$AB$2:$AB$64)</f>
        <v>7</v>
      </c>
      <c r="X763" s="158"/>
      <c r="Y763" s="33">
        <f>LOOKUP(V761,$D$2:$D$64,$E$2:$E$64)</f>
        <v>0</v>
      </c>
      <c r="Z763" s="71">
        <f>SUM(R761:T763)*Y763</f>
        <v>0</v>
      </c>
    </row>
    <row r="764" spans="1:26" s="6" customFormat="1" ht="19.5" hidden="1" customHeight="1">
      <c r="A764" s="143"/>
      <c r="B764" s="144"/>
      <c r="C764" s="144"/>
      <c r="D764" s="148"/>
      <c r="E764" s="144" t="str">
        <f>" 시멘트량:("&amp;FIXED(R761,3)&amp;"+"&amp;FIXED(R762,3)&amp;"+"&amp;FIXED(R763,3)&amp;")x1303 kg/m3"</f>
        <v xml:space="preserve"> 시멘트량:(0.266+0.355+0.266)x1303 kg/m3</v>
      </c>
      <c r="F764" s="144"/>
      <c r="G764" s="144"/>
      <c r="H764" s="144"/>
      <c r="I764" s="144"/>
      <c r="J764" s="144"/>
      <c r="K764" s="144"/>
      <c r="L764" s="144"/>
      <c r="M764" s="144"/>
      <c r="N764" s="144"/>
      <c r="O764" s="144"/>
      <c r="P764" s="144"/>
      <c r="Q764" s="146" t="s">
        <v>17</v>
      </c>
      <c r="R764" s="172">
        <f>ROUND(SUM(R761:T763)*1303,3)</f>
        <v>1155.761</v>
      </c>
      <c r="S764" s="173"/>
      <c r="T764" s="174"/>
      <c r="U764" s="147" t="s">
        <v>35</v>
      </c>
      <c r="W764" s="166">
        <f>ROUND(R764/40*Y763,0)</f>
        <v>0</v>
      </c>
      <c r="X764" s="166"/>
    </row>
    <row r="765" spans="1:26" s="6" customFormat="1" ht="19.5" hidden="1" customHeight="1">
      <c r="A765" s="143"/>
      <c r="B765" s="144"/>
      <c r="C765" s="144"/>
      <c r="D765" s="148"/>
      <c r="E765" s="144" t="str">
        <f>" 감수제(0.2%):("&amp;FIXED(R761,3)&amp;"+"&amp;FIXED(R762,3)&amp;"+"&amp;FIXED(R763,3)&amp;")x2.606 kg/m3"</f>
        <v xml:space="preserve"> 감수제(0.2%):(0.266+0.355+0.266)x2.606 kg/m3</v>
      </c>
      <c r="F765" s="144"/>
      <c r="G765" s="144"/>
      <c r="H765" s="144"/>
      <c r="I765" s="144"/>
      <c r="J765" s="144"/>
      <c r="K765" s="144"/>
      <c r="L765" s="144"/>
      <c r="M765" s="144"/>
      <c r="N765" s="144"/>
      <c r="O765" s="144"/>
      <c r="P765" s="144"/>
      <c r="Q765" s="146" t="s">
        <v>17</v>
      </c>
      <c r="R765" s="172">
        <f>ROUND(SUM(R761:T763)*2.606,3)</f>
        <v>2.3119999999999998</v>
      </c>
      <c r="S765" s="173"/>
      <c r="T765" s="174"/>
      <c r="U765" s="147" t="s">
        <v>35</v>
      </c>
    </row>
    <row r="766" spans="1:26" s="6" customFormat="1" ht="19.5" hidden="1" customHeight="1">
      <c r="A766" s="143"/>
      <c r="B766" s="144"/>
      <c r="C766" s="144"/>
      <c r="D766" s="148"/>
      <c r="E766" s="144" t="str">
        <f>" 알루미늄분말(0.01%):("&amp;FIXED(R761,3)&amp;"+"&amp;FIXED(R762,3)&amp;"+"&amp;FIXED(R763,3)&amp;")x0.1303 kg/m3"</f>
        <v xml:space="preserve"> 알루미늄분말(0.01%):(0.266+0.355+0.266)x0.1303 kg/m3</v>
      </c>
      <c r="F766" s="144"/>
      <c r="G766" s="144"/>
      <c r="H766" s="144"/>
      <c r="I766" s="144"/>
      <c r="J766" s="144"/>
      <c r="K766" s="144"/>
      <c r="L766" s="144"/>
      <c r="M766" s="144"/>
      <c r="N766" s="144"/>
      <c r="O766" s="144"/>
      <c r="P766" s="144"/>
      <c r="Q766" s="146" t="s">
        <v>17</v>
      </c>
      <c r="R766" s="172">
        <f>ROUND(SUM(R761:T763)*0.1303,3)</f>
        <v>0.11600000000000001</v>
      </c>
      <c r="S766" s="173"/>
      <c r="T766" s="174"/>
      <c r="U766" s="147" t="s">
        <v>35</v>
      </c>
    </row>
    <row r="767" spans="1:26" s="6" customFormat="1" ht="19.5" hidden="1" customHeight="1">
      <c r="A767" s="143"/>
      <c r="B767" s="144"/>
      <c r="C767" s="144"/>
      <c r="D767" s="148"/>
      <c r="E767" s="144"/>
      <c r="F767" s="144"/>
      <c r="G767" s="144"/>
      <c r="H767" s="144"/>
      <c r="I767" s="144"/>
      <c r="J767" s="144"/>
      <c r="K767" s="144"/>
      <c r="L767" s="144"/>
      <c r="M767" s="144"/>
      <c r="N767" s="144"/>
      <c r="O767" s="144"/>
      <c r="P767" s="144"/>
      <c r="Q767" s="144"/>
      <c r="R767" s="143"/>
      <c r="S767" s="144"/>
      <c r="T767" s="152"/>
      <c r="U767" s="147"/>
      <c r="V767" s="30" t="s">
        <v>33</v>
      </c>
    </row>
    <row r="768" spans="1:26" s="6" customFormat="1" ht="19.5" hidden="1" customHeight="1">
      <c r="A768" s="143"/>
      <c r="B768" s="144"/>
      <c r="C768" s="144"/>
      <c r="D768" s="145" t="s">
        <v>161</v>
      </c>
      <c r="E768" s="144" t="str">
        <f>" 1차주입(평균천공장):π/4x(0.127)^2x"&amp;FIXED(W768,1)&amp;"M"</f>
        <v xml:space="preserve"> 1차주입(평균천공장):π/4x(0.127)^2x18.0M</v>
      </c>
      <c r="F768" s="144"/>
      <c r="G768" s="144"/>
      <c r="H768" s="144"/>
      <c r="I768" s="144"/>
      <c r="J768" s="144"/>
      <c r="K768" s="144"/>
      <c r="L768" s="144"/>
      <c r="M768" s="144"/>
      <c r="N768" s="144"/>
      <c r="O768" s="144"/>
      <c r="P768" s="144"/>
      <c r="Q768" s="146" t="s">
        <v>17</v>
      </c>
      <c r="R768" s="168">
        <f>ROUND(PI()/4*(0.127)^2*W768,3)</f>
        <v>0.22800000000000001</v>
      </c>
      <c r="S768" s="169"/>
      <c r="T768" s="170"/>
      <c r="U768" s="147" t="s">
        <v>34</v>
      </c>
      <c r="V768" s="31">
        <v>61</v>
      </c>
      <c r="W768" s="171">
        <f>LOOKUP(V768,$D$2:$D$64,$V$2:$V$64)</f>
        <v>18</v>
      </c>
      <c r="X768" s="171"/>
      <c r="Y768" s="32"/>
    </row>
    <row r="769" spans="1:26" s="6" customFormat="1" ht="19.5" hidden="1" customHeight="1">
      <c r="A769" s="143"/>
      <c r="B769" s="144"/>
      <c r="C769" s="144"/>
      <c r="D769" s="148"/>
      <c r="E769" s="144" t="str">
        <f>" 2차주입(자유장):π/4x(0.127)^2x"&amp;FIXED(W769,1)&amp;"M * 2.0"</f>
        <v xml:space="preserve"> 2차주입(자유장):π/4x(0.127)^2x10.0M * 2.0</v>
      </c>
      <c r="F769" s="144"/>
      <c r="G769" s="144"/>
      <c r="H769" s="144"/>
      <c r="I769" s="144"/>
      <c r="J769" s="144"/>
      <c r="K769" s="144"/>
      <c r="L769" s="144"/>
      <c r="M769" s="144"/>
      <c r="N769" s="144"/>
      <c r="O769" s="144"/>
      <c r="P769" s="144"/>
      <c r="Q769" s="146" t="s">
        <v>17</v>
      </c>
      <c r="R769" s="168">
        <f>ROUND(PI()/4*(0.127)^2*W769*2,3)</f>
        <v>0.253</v>
      </c>
      <c r="S769" s="169"/>
      <c r="T769" s="170"/>
      <c r="U769" s="147" t="s">
        <v>34</v>
      </c>
      <c r="W769" s="171">
        <f>LOOKUP(V768,$D$2:$D$64,$Z$2:$Z$64)</f>
        <v>10</v>
      </c>
      <c r="X769" s="171"/>
      <c r="Y769" s="32"/>
      <c r="Z769" s="32" t="s">
        <v>131</v>
      </c>
    </row>
    <row r="770" spans="1:26" s="6" customFormat="1" ht="19.5" hidden="1" customHeight="1">
      <c r="A770" s="143"/>
      <c r="B770" s="144"/>
      <c r="C770" s="144"/>
      <c r="D770" s="148"/>
      <c r="E770" s="144" t="str">
        <f>" 3차주입(정착장):π/4x(0.127)^2x"&amp;FIXED(W770,1)&amp;"M*3.0"</f>
        <v xml:space="preserve"> 3차주입(정착장):π/4x(0.127)^2x8.0M*3.0</v>
      </c>
      <c r="F770" s="144"/>
      <c r="G770" s="144"/>
      <c r="H770" s="144"/>
      <c r="I770" s="144"/>
      <c r="J770" s="144"/>
      <c r="K770" s="144"/>
      <c r="L770" s="144"/>
      <c r="M770" s="144"/>
      <c r="N770" s="144"/>
      <c r="O770" s="144"/>
      <c r="P770" s="144"/>
      <c r="Q770" s="146" t="s">
        <v>17</v>
      </c>
      <c r="R770" s="168">
        <f>ROUND(PI()/4*(0.127)^2*W770*3,3)</f>
        <v>0.30399999999999999</v>
      </c>
      <c r="S770" s="169"/>
      <c r="T770" s="170"/>
      <c r="U770" s="147" t="s">
        <v>34</v>
      </c>
      <c r="W770" s="158">
        <f>LOOKUP(V768,$D$2:$D$64,$AB$2:$AB$64)</f>
        <v>8</v>
      </c>
      <c r="X770" s="158"/>
      <c r="Y770" s="33">
        <f>LOOKUP(V768,$D$2:$D$64,$E$2:$E$64)</f>
        <v>0</v>
      </c>
      <c r="Z770" s="71">
        <f>SUM(R768:T770)*Y770</f>
        <v>0</v>
      </c>
    </row>
    <row r="771" spans="1:26" s="6" customFormat="1" ht="19.5" hidden="1" customHeight="1">
      <c r="A771" s="143"/>
      <c r="B771" s="144"/>
      <c r="C771" s="144"/>
      <c r="D771" s="148"/>
      <c r="E771" s="144" t="str">
        <f>" 시멘트량:("&amp;FIXED(R768,3)&amp;"+"&amp;FIXED(R769,3)&amp;"+"&amp;FIXED(R770,3)&amp;")x1303 kg/m3"</f>
        <v xml:space="preserve"> 시멘트량:(0.228+0.253+0.304)x1303 kg/m3</v>
      </c>
      <c r="F771" s="144"/>
      <c r="G771" s="144"/>
      <c r="H771" s="144"/>
      <c r="I771" s="144"/>
      <c r="J771" s="144"/>
      <c r="K771" s="144"/>
      <c r="L771" s="144"/>
      <c r="M771" s="144"/>
      <c r="N771" s="144"/>
      <c r="O771" s="144"/>
      <c r="P771" s="144"/>
      <c r="Q771" s="146" t="s">
        <v>17</v>
      </c>
      <c r="R771" s="172">
        <f>ROUND(SUM(R768:T770)*1303,3)</f>
        <v>1022.855</v>
      </c>
      <c r="S771" s="173"/>
      <c r="T771" s="174"/>
      <c r="U771" s="147" t="s">
        <v>35</v>
      </c>
      <c r="W771" s="166">
        <f>ROUND(R771/40*Y770,0)</f>
        <v>0</v>
      </c>
      <c r="X771" s="166"/>
    </row>
    <row r="772" spans="1:26" s="6" customFormat="1" ht="19.5" hidden="1" customHeight="1">
      <c r="A772" s="143"/>
      <c r="B772" s="144"/>
      <c r="C772" s="144"/>
      <c r="D772" s="148"/>
      <c r="E772" s="144" t="str">
        <f>" 감수제(0.2%):("&amp;FIXED(R768,3)&amp;"+"&amp;FIXED(R769,3)&amp;"+"&amp;FIXED(R770,3)&amp;")x2.606 kg/m3"</f>
        <v xml:space="preserve"> 감수제(0.2%):(0.228+0.253+0.304)x2.606 kg/m3</v>
      </c>
      <c r="F772" s="144"/>
      <c r="G772" s="144"/>
      <c r="H772" s="144"/>
      <c r="I772" s="144"/>
      <c r="J772" s="144"/>
      <c r="K772" s="144"/>
      <c r="L772" s="144"/>
      <c r="M772" s="144"/>
      <c r="N772" s="144"/>
      <c r="O772" s="144"/>
      <c r="P772" s="144"/>
      <c r="Q772" s="146" t="s">
        <v>17</v>
      </c>
      <c r="R772" s="172">
        <f>ROUND(SUM(R768:T770)*2.606,3)</f>
        <v>2.0459999999999998</v>
      </c>
      <c r="S772" s="173"/>
      <c r="T772" s="174"/>
      <c r="U772" s="147" t="s">
        <v>35</v>
      </c>
    </row>
    <row r="773" spans="1:26" s="6" customFormat="1" ht="19.5" hidden="1" customHeight="1">
      <c r="A773" s="143"/>
      <c r="B773" s="144"/>
      <c r="C773" s="144"/>
      <c r="D773" s="148"/>
      <c r="E773" s="144" t="str">
        <f>" 알루미늄분말(0.01%):("&amp;FIXED(R768,3)&amp;"+"&amp;FIXED(R769,3)&amp;"+"&amp;FIXED(R770,3)&amp;")x0.1303 kg/m3"</f>
        <v xml:space="preserve"> 알루미늄분말(0.01%):(0.228+0.253+0.304)x0.1303 kg/m3</v>
      </c>
      <c r="F773" s="144"/>
      <c r="G773" s="144"/>
      <c r="H773" s="144"/>
      <c r="I773" s="144"/>
      <c r="J773" s="144"/>
      <c r="K773" s="144"/>
      <c r="L773" s="144"/>
      <c r="M773" s="144"/>
      <c r="N773" s="144"/>
      <c r="O773" s="144"/>
      <c r="P773" s="144"/>
      <c r="Q773" s="146" t="s">
        <v>17</v>
      </c>
      <c r="R773" s="172">
        <f>ROUND(SUM(R768:T770)*0.1303,3)</f>
        <v>0.10199999999999999</v>
      </c>
      <c r="S773" s="173"/>
      <c r="T773" s="174"/>
      <c r="U773" s="147" t="s">
        <v>35</v>
      </c>
    </row>
    <row r="774" spans="1:26" s="6" customFormat="1" ht="19.5" hidden="1" customHeight="1">
      <c r="A774" s="143"/>
      <c r="B774" s="144"/>
      <c r="C774" s="144"/>
      <c r="D774" s="148"/>
      <c r="E774" s="144"/>
      <c r="F774" s="144"/>
      <c r="G774" s="144"/>
      <c r="H774" s="144"/>
      <c r="I774" s="144"/>
      <c r="J774" s="144"/>
      <c r="K774" s="144"/>
      <c r="L774" s="144"/>
      <c r="M774" s="144"/>
      <c r="N774" s="144"/>
      <c r="O774" s="144"/>
      <c r="P774" s="144"/>
      <c r="Q774" s="146"/>
      <c r="R774" s="149"/>
      <c r="S774" s="150"/>
      <c r="T774" s="151"/>
      <c r="U774" s="147"/>
    </row>
    <row r="775" spans="1:26" s="6" customFormat="1" ht="19.5" hidden="1" customHeight="1">
      <c r="A775" s="143"/>
      <c r="B775" s="144"/>
      <c r="C775" s="144"/>
      <c r="D775" s="153"/>
      <c r="E775" s="144" t="str">
        <f>B63</f>
        <v>4+966</v>
      </c>
      <c r="F775" s="144"/>
      <c r="G775" s="144"/>
      <c r="H775" s="144"/>
      <c r="I775" s="144"/>
      <c r="J775" s="144"/>
      <c r="K775" s="144"/>
      <c r="L775" s="144"/>
      <c r="M775" s="144"/>
      <c r="N775" s="144"/>
      <c r="O775" s="144"/>
      <c r="P775" s="144"/>
      <c r="Q775" s="144"/>
      <c r="R775" s="143"/>
      <c r="S775" s="144"/>
      <c r="T775" s="152"/>
      <c r="U775" s="147"/>
      <c r="V775" s="30" t="s">
        <v>33</v>
      </c>
      <c r="W775" s="29"/>
      <c r="X775" s="29"/>
      <c r="Y775" s="29"/>
      <c r="Z775" s="29"/>
    </row>
    <row r="776" spans="1:26" s="6" customFormat="1" ht="19.5" hidden="1" customHeight="1">
      <c r="A776" s="143"/>
      <c r="B776" s="144"/>
      <c r="C776" s="144"/>
      <c r="D776" s="145" t="s">
        <v>56</v>
      </c>
      <c r="E776" s="144" t="str">
        <f>" 1차주입(평균천공장):π/4x(0.127)^2x"&amp;FIXED(W776,1)&amp;"M"</f>
        <v xml:space="preserve"> 1차주입(평균천공장):π/4x(0.127)^2x21.0M</v>
      </c>
      <c r="F776" s="144"/>
      <c r="G776" s="144"/>
      <c r="H776" s="144"/>
      <c r="I776" s="144"/>
      <c r="J776" s="144"/>
      <c r="K776" s="144"/>
      <c r="L776" s="144"/>
      <c r="M776" s="144"/>
      <c r="N776" s="144"/>
      <c r="O776" s="144"/>
      <c r="P776" s="144"/>
      <c r="Q776" s="146" t="s">
        <v>17</v>
      </c>
      <c r="R776" s="168">
        <f>ROUND(PI()/4*(0.127)^2*W776,3)</f>
        <v>0.26600000000000001</v>
      </c>
      <c r="S776" s="169"/>
      <c r="T776" s="170"/>
      <c r="U776" s="147" t="s">
        <v>34</v>
      </c>
      <c r="V776" s="31">
        <v>62</v>
      </c>
      <c r="W776" s="171">
        <f>LOOKUP(V776,$D$2:$D$64,$V$2:$V$64)</f>
        <v>21</v>
      </c>
      <c r="X776" s="171"/>
      <c r="Y776" s="32"/>
      <c r="Z776" s="32"/>
    </row>
    <row r="777" spans="1:26" s="6" customFormat="1" ht="19.5" hidden="1" customHeight="1">
      <c r="A777" s="143"/>
      <c r="B777" s="144"/>
      <c r="C777" s="144"/>
      <c r="D777" s="148"/>
      <c r="E777" s="144" t="str">
        <f>" 2차주입(자유장):π/4x(0.127)^2x"&amp;FIXED(W777,1)&amp;"M * 2.0"</f>
        <v xml:space="preserve"> 2차주입(자유장):π/4x(0.127)^2x14.0M * 2.0</v>
      </c>
      <c r="F777" s="144"/>
      <c r="G777" s="144"/>
      <c r="H777" s="144"/>
      <c r="I777" s="144"/>
      <c r="J777" s="144"/>
      <c r="K777" s="144"/>
      <c r="L777" s="144"/>
      <c r="M777" s="144"/>
      <c r="N777" s="144"/>
      <c r="O777" s="144"/>
      <c r="P777" s="144"/>
      <c r="Q777" s="146" t="s">
        <v>17</v>
      </c>
      <c r="R777" s="168">
        <f>ROUND(PI()/4*(0.127)^2*W777*2,3)</f>
        <v>0.35499999999999998</v>
      </c>
      <c r="S777" s="169"/>
      <c r="T777" s="170"/>
      <c r="U777" s="147" t="s">
        <v>34</v>
      </c>
      <c r="W777" s="171">
        <f>LOOKUP(V776,$D$2:$D$64,$Z$2:$Z$64)</f>
        <v>14</v>
      </c>
      <c r="X777" s="171"/>
      <c r="Y777" s="32"/>
      <c r="Z777" s="32" t="s">
        <v>131</v>
      </c>
    </row>
    <row r="778" spans="1:26" s="6" customFormat="1" ht="19.5" hidden="1" customHeight="1">
      <c r="A778" s="143"/>
      <c r="B778" s="144"/>
      <c r="C778" s="144"/>
      <c r="D778" s="148"/>
      <c r="E778" s="144" t="str">
        <f>" 3차주입(정착장):π/4x(0.127)^2x"&amp;FIXED(W778,1)&amp;"M*3.0"</f>
        <v xml:space="preserve"> 3차주입(정착장):π/4x(0.127)^2x7.0M*3.0</v>
      </c>
      <c r="F778" s="144"/>
      <c r="G778" s="144"/>
      <c r="H778" s="144"/>
      <c r="I778" s="144"/>
      <c r="J778" s="144"/>
      <c r="K778" s="144"/>
      <c r="L778" s="144"/>
      <c r="M778" s="144"/>
      <c r="N778" s="144"/>
      <c r="O778" s="144"/>
      <c r="P778" s="144"/>
      <c r="Q778" s="146" t="s">
        <v>17</v>
      </c>
      <c r="R778" s="168">
        <f>ROUND(PI()/4*(0.127)^2*W778*3,3)</f>
        <v>0.26600000000000001</v>
      </c>
      <c r="S778" s="169"/>
      <c r="T778" s="170"/>
      <c r="U778" s="147" t="s">
        <v>34</v>
      </c>
      <c r="W778" s="158">
        <f>LOOKUP(V776,$D$2:$D$64,$AB$2:$AB$64)</f>
        <v>7</v>
      </c>
      <c r="X778" s="158"/>
      <c r="Y778" s="33">
        <f>LOOKUP(V776,$D$2:$D$64,$E$2:$E$64)</f>
        <v>0</v>
      </c>
      <c r="Z778" s="71">
        <f>SUM(R776:T778)*Y778</f>
        <v>0</v>
      </c>
    </row>
    <row r="779" spans="1:26" s="6" customFormat="1" ht="19.5" hidden="1" customHeight="1">
      <c r="A779" s="143"/>
      <c r="B779" s="144"/>
      <c r="C779" s="144"/>
      <c r="D779" s="148"/>
      <c r="E779" s="144" t="str">
        <f>" 시멘트량:("&amp;FIXED(R776,3)&amp;"+"&amp;FIXED(R777,3)&amp;"+"&amp;FIXED(R778,3)&amp;")x1303 kg/m3"</f>
        <v xml:space="preserve"> 시멘트량:(0.266+0.355+0.266)x1303 kg/m3</v>
      </c>
      <c r="F779" s="144"/>
      <c r="G779" s="144"/>
      <c r="H779" s="144"/>
      <c r="I779" s="144"/>
      <c r="J779" s="144"/>
      <c r="K779" s="144"/>
      <c r="L779" s="144"/>
      <c r="M779" s="144"/>
      <c r="N779" s="144"/>
      <c r="O779" s="144"/>
      <c r="P779" s="144"/>
      <c r="Q779" s="146" t="s">
        <v>17</v>
      </c>
      <c r="R779" s="172">
        <f>ROUND(SUM(R776:T778)*1303,3)</f>
        <v>1155.761</v>
      </c>
      <c r="S779" s="173"/>
      <c r="T779" s="174"/>
      <c r="U779" s="147" t="s">
        <v>35</v>
      </c>
      <c r="W779" s="166">
        <f>ROUND(R779/40*Y778,0)</f>
        <v>0</v>
      </c>
      <c r="X779" s="166"/>
    </row>
    <row r="780" spans="1:26" s="6" customFormat="1" ht="19.5" hidden="1" customHeight="1">
      <c r="A780" s="143"/>
      <c r="B780" s="144"/>
      <c r="C780" s="144"/>
      <c r="D780" s="148"/>
      <c r="E780" s="144" t="str">
        <f>" 감수제(0.2%):("&amp;FIXED(R776,3)&amp;"+"&amp;FIXED(R777,3)&amp;"+"&amp;FIXED(R778,3)&amp;")x2.606 kg/m3"</f>
        <v xml:space="preserve"> 감수제(0.2%):(0.266+0.355+0.266)x2.606 kg/m3</v>
      </c>
      <c r="F780" s="144"/>
      <c r="G780" s="144"/>
      <c r="H780" s="144"/>
      <c r="I780" s="144"/>
      <c r="J780" s="144"/>
      <c r="K780" s="144"/>
      <c r="L780" s="144"/>
      <c r="M780" s="144"/>
      <c r="N780" s="144"/>
      <c r="O780" s="144"/>
      <c r="P780" s="144"/>
      <c r="Q780" s="146" t="s">
        <v>17</v>
      </c>
      <c r="R780" s="172">
        <f>ROUND(SUM(R776:T778)*2.606,3)</f>
        <v>2.3119999999999998</v>
      </c>
      <c r="S780" s="173"/>
      <c r="T780" s="174"/>
      <c r="U780" s="147" t="s">
        <v>35</v>
      </c>
    </row>
    <row r="781" spans="1:26" s="6" customFormat="1" ht="19.5" hidden="1" customHeight="1">
      <c r="A781" s="143"/>
      <c r="B781" s="144"/>
      <c r="C781" s="144"/>
      <c r="D781" s="148"/>
      <c r="E781" s="144" t="str">
        <f>" 알루미늄분말(0.01%):("&amp;FIXED(R776,3)&amp;"+"&amp;FIXED(R777,3)&amp;"+"&amp;FIXED(R778,3)&amp;")x0.1303 kg/m3"</f>
        <v xml:space="preserve"> 알루미늄분말(0.01%):(0.266+0.355+0.266)x0.1303 kg/m3</v>
      </c>
      <c r="F781" s="144"/>
      <c r="G781" s="144"/>
      <c r="H781" s="144"/>
      <c r="I781" s="144"/>
      <c r="J781" s="144"/>
      <c r="K781" s="144"/>
      <c r="L781" s="144"/>
      <c r="M781" s="144"/>
      <c r="N781" s="144"/>
      <c r="O781" s="144"/>
      <c r="P781" s="144"/>
      <c r="Q781" s="146" t="s">
        <v>17</v>
      </c>
      <c r="R781" s="172">
        <f>ROUND(SUM(R776:T778)*0.1303,3)</f>
        <v>0.11600000000000001</v>
      </c>
      <c r="S781" s="173"/>
      <c r="T781" s="174"/>
      <c r="U781" s="147" t="s">
        <v>35</v>
      </c>
    </row>
    <row r="782" spans="1:26" s="6" customFormat="1" ht="19.5" hidden="1" customHeight="1">
      <c r="A782" s="143"/>
      <c r="B782" s="144"/>
      <c r="C782" s="144"/>
      <c r="D782" s="148"/>
      <c r="E782" s="144"/>
      <c r="F782" s="144"/>
      <c r="G782" s="144"/>
      <c r="H782" s="144"/>
      <c r="I782" s="144"/>
      <c r="J782" s="144"/>
      <c r="K782" s="144"/>
      <c r="L782" s="144"/>
      <c r="M782" s="144"/>
      <c r="N782" s="144"/>
      <c r="O782" s="144"/>
      <c r="P782" s="144"/>
      <c r="Q782" s="144"/>
      <c r="R782" s="143"/>
      <c r="S782" s="144"/>
      <c r="T782" s="152"/>
      <c r="U782" s="147"/>
      <c r="V782" s="30" t="s">
        <v>33</v>
      </c>
    </row>
    <row r="783" spans="1:26" s="6" customFormat="1" ht="19.5" hidden="1" customHeight="1">
      <c r="A783" s="143"/>
      <c r="B783" s="144"/>
      <c r="C783" s="144"/>
      <c r="D783" s="145" t="s">
        <v>57</v>
      </c>
      <c r="E783" s="144" t="str">
        <f>" 1차주입(평균천공장):π/4x(0.127)^2x"&amp;FIXED(W783,1)&amp;"M"</f>
        <v xml:space="preserve"> 1차주입(평균천공장):π/4x(0.127)^2x17.0M</v>
      </c>
      <c r="F783" s="144"/>
      <c r="G783" s="144"/>
      <c r="H783" s="144"/>
      <c r="I783" s="144"/>
      <c r="J783" s="144"/>
      <c r="K783" s="144"/>
      <c r="L783" s="144"/>
      <c r="M783" s="144"/>
      <c r="N783" s="144"/>
      <c r="O783" s="144"/>
      <c r="P783" s="144"/>
      <c r="Q783" s="146" t="s">
        <v>17</v>
      </c>
      <c r="R783" s="168">
        <f>ROUND(PI()/4*(0.127)^2*W783,3)</f>
        <v>0.215</v>
      </c>
      <c r="S783" s="169"/>
      <c r="T783" s="170"/>
      <c r="U783" s="147" t="s">
        <v>34</v>
      </c>
      <c r="V783" s="31">
        <v>63</v>
      </c>
      <c r="W783" s="171">
        <f>LOOKUP(V783,$D$2:$D$64,$V$2:$V$64)</f>
        <v>17</v>
      </c>
      <c r="X783" s="171"/>
      <c r="Y783" s="32"/>
    </row>
    <row r="784" spans="1:26" s="6" customFormat="1" ht="19.5" hidden="1" customHeight="1">
      <c r="A784" s="143"/>
      <c r="B784" s="144"/>
      <c r="C784" s="144"/>
      <c r="D784" s="148"/>
      <c r="E784" s="144" t="str">
        <f>" 2차주입(자유장):π/4x(0.127)^2x"&amp;FIXED(W784,1)&amp;"M * 2.0"</f>
        <v xml:space="preserve"> 2차주입(자유장):π/4x(0.127)^2x10.0M * 2.0</v>
      </c>
      <c r="F784" s="144"/>
      <c r="G784" s="144"/>
      <c r="H784" s="144"/>
      <c r="I784" s="144"/>
      <c r="J784" s="144"/>
      <c r="K784" s="144"/>
      <c r="L784" s="144"/>
      <c r="M784" s="144"/>
      <c r="N784" s="144"/>
      <c r="O784" s="144"/>
      <c r="P784" s="144"/>
      <c r="Q784" s="146" t="s">
        <v>17</v>
      </c>
      <c r="R784" s="168">
        <f>ROUND(PI()/4*(0.127)^2*W784*2,3)</f>
        <v>0.253</v>
      </c>
      <c r="S784" s="169"/>
      <c r="T784" s="170"/>
      <c r="U784" s="147" t="s">
        <v>34</v>
      </c>
      <c r="W784" s="171">
        <f>LOOKUP(V783,$D$2:$D$64,$Z$2:$Z$64)</f>
        <v>10</v>
      </c>
      <c r="X784" s="171"/>
      <c r="Y784" s="32"/>
      <c r="Z784" s="32" t="s">
        <v>131</v>
      </c>
    </row>
    <row r="785" spans="1:26" s="6" customFormat="1" ht="19.5" hidden="1" customHeight="1">
      <c r="A785" s="143"/>
      <c r="B785" s="144"/>
      <c r="C785" s="144"/>
      <c r="D785" s="148"/>
      <c r="E785" s="144" t="str">
        <f>" 3차주입(정착장):π/4x(0.127)^2x"&amp;FIXED(W785,1)&amp;"M*3.0"</f>
        <v xml:space="preserve"> 3차주입(정착장):π/4x(0.127)^2x7.0M*3.0</v>
      </c>
      <c r="F785" s="144"/>
      <c r="G785" s="144"/>
      <c r="H785" s="144"/>
      <c r="I785" s="144"/>
      <c r="J785" s="144"/>
      <c r="K785" s="144"/>
      <c r="L785" s="144"/>
      <c r="M785" s="144"/>
      <c r="N785" s="144"/>
      <c r="O785" s="144"/>
      <c r="P785" s="144"/>
      <c r="Q785" s="146" t="s">
        <v>17</v>
      </c>
      <c r="R785" s="168">
        <f>ROUND(PI()/4*(0.127)^2*W785*3,3)</f>
        <v>0.26600000000000001</v>
      </c>
      <c r="S785" s="169"/>
      <c r="T785" s="170"/>
      <c r="U785" s="147" t="s">
        <v>34</v>
      </c>
      <c r="W785" s="158">
        <f>LOOKUP(V783,$D$2:$D$64,$AB$2:$AB$64)</f>
        <v>7</v>
      </c>
      <c r="X785" s="158"/>
      <c r="Y785" s="33">
        <f>LOOKUP(V783,$D$2:$D$64,$E$2:$E$64)</f>
        <v>0</v>
      </c>
      <c r="Z785" s="71">
        <f>SUM(R783:T785)*Y785</f>
        <v>0</v>
      </c>
    </row>
    <row r="786" spans="1:26" s="6" customFormat="1" ht="19.5" hidden="1" customHeight="1">
      <c r="A786" s="143"/>
      <c r="B786" s="144"/>
      <c r="C786" s="144"/>
      <c r="D786" s="148"/>
      <c r="E786" s="144" t="str">
        <f>" 시멘트량:("&amp;FIXED(R783,3)&amp;"+"&amp;FIXED(R784,3)&amp;"+"&amp;FIXED(R785,3)&amp;")x1303 kg/m3"</f>
        <v xml:space="preserve"> 시멘트량:(0.215+0.253+0.266)x1303 kg/m3</v>
      </c>
      <c r="F786" s="144"/>
      <c r="G786" s="144"/>
      <c r="H786" s="144"/>
      <c r="I786" s="144"/>
      <c r="J786" s="144"/>
      <c r="K786" s="144"/>
      <c r="L786" s="144"/>
      <c r="M786" s="144"/>
      <c r="N786" s="144"/>
      <c r="O786" s="144"/>
      <c r="P786" s="144"/>
      <c r="Q786" s="146" t="s">
        <v>17</v>
      </c>
      <c r="R786" s="172">
        <f>ROUND(SUM(R783:T785)*1303,3)</f>
        <v>956.40200000000004</v>
      </c>
      <c r="S786" s="173"/>
      <c r="T786" s="174"/>
      <c r="U786" s="147" t="s">
        <v>35</v>
      </c>
      <c r="W786" s="166">
        <f>ROUND(R786/40*Y785,0)</f>
        <v>0</v>
      </c>
      <c r="X786" s="166"/>
    </row>
    <row r="787" spans="1:26" s="6" customFormat="1" ht="19.5" hidden="1" customHeight="1">
      <c r="A787" s="143"/>
      <c r="B787" s="144"/>
      <c r="C787" s="144"/>
      <c r="D787" s="148"/>
      <c r="E787" s="144" t="str">
        <f>" 감수제(0.2%):("&amp;FIXED(R783,3)&amp;"+"&amp;FIXED(R784,3)&amp;"+"&amp;FIXED(R785,3)&amp;")x2.606 kg/m3"</f>
        <v xml:space="preserve"> 감수제(0.2%):(0.215+0.253+0.266)x2.606 kg/m3</v>
      </c>
      <c r="F787" s="144"/>
      <c r="G787" s="144"/>
      <c r="H787" s="144"/>
      <c r="I787" s="144"/>
      <c r="J787" s="144"/>
      <c r="K787" s="144"/>
      <c r="L787" s="144"/>
      <c r="M787" s="144"/>
      <c r="N787" s="144"/>
      <c r="O787" s="144"/>
      <c r="P787" s="144"/>
      <c r="Q787" s="146" t="s">
        <v>17</v>
      </c>
      <c r="R787" s="172">
        <f>ROUND(SUM(R783:T785)*2.606,3)</f>
        <v>1.913</v>
      </c>
      <c r="S787" s="173"/>
      <c r="T787" s="174"/>
      <c r="U787" s="147" t="s">
        <v>35</v>
      </c>
    </row>
    <row r="788" spans="1:26" s="6" customFormat="1" ht="19.5" hidden="1" customHeight="1">
      <c r="A788" s="143"/>
      <c r="B788" s="144"/>
      <c r="C788" s="144"/>
      <c r="D788" s="148"/>
      <c r="E788" s="144" t="str">
        <f>" 알루미늄분말(0.01%):("&amp;FIXED(R783,3)&amp;"+"&amp;FIXED(R784,3)&amp;"+"&amp;FIXED(R785,3)&amp;")x0.1303 kg/m3"</f>
        <v xml:space="preserve"> 알루미늄분말(0.01%):(0.215+0.253+0.266)x0.1303 kg/m3</v>
      </c>
      <c r="F788" s="144"/>
      <c r="G788" s="144"/>
      <c r="H788" s="144"/>
      <c r="I788" s="144"/>
      <c r="J788" s="144"/>
      <c r="K788" s="144"/>
      <c r="L788" s="144"/>
      <c r="M788" s="144"/>
      <c r="N788" s="144"/>
      <c r="O788" s="144"/>
      <c r="P788" s="144"/>
      <c r="Q788" s="146" t="s">
        <v>17</v>
      </c>
      <c r="R788" s="172">
        <f>ROUND(SUM(R783:T785)*0.1303,3)</f>
        <v>9.6000000000000002E-2</v>
      </c>
      <c r="S788" s="173"/>
      <c r="T788" s="174"/>
      <c r="U788" s="147" t="s">
        <v>35</v>
      </c>
    </row>
    <row r="789" spans="1:26" s="6" customFormat="1" ht="19.5" hidden="1" customHeight="1">
      <c r="A789" s="143"/>
      <c r="B789" s="144"/>
      <c r="C789" s="144"/>
      <c r="D789" s="148"/>
      <c r="E789" s="144"/>
      <c r="F789" s="144"/>
      <c r="G789" s="144"/>
      <c r="H789" s="144"/>
      <c r="I789" s="144"/>
      <c r="J789" s="144"/>
      <c r="K789" s="144"/>
      <c r="L789" s="144"/>
      <c r="M789" s="144"/>
      <c r="N789" s="144"/>
      <c r="O789" s="144"/>
      <c r="P789" s="144"/>
      <c r="Q789" s="146"/>
      <c r="R789" s="172"/>
      <c r="S789" s="173"/>
      <c r="T789" s="174"/>
      <c r="U789" s="147"/>
    </row>
    <row r="790" spans="1:26" s="6" customFormat="1" ht="18" customHeight="1">
      <c r="A790" s="138"/>
      <c r="B790" s="136"/>
      <c r="C790" s="136"/>
      <c r="D790" s="137"/>
      <c r="E790" s="136"/>
      <c r="F790" s="136"/>
      <c r="G790" s="136"/>
      <c r="H790" s="136"/>
      <c r="I790" s="136"/>
      <c r="J790" s="136"/>
      <c r="K790" s="136"/>
      <c r="L790" s="136"/>
      <c r="M790" s="136"/>
      <c r="N790" s="136"/>
      <c r="O790" s="136"/>
      <c r="P790" s="136"/>
      <c r="Q790" s="136"/>
      <c r="R790" s="187"/>
      <c r="S790" s="188"/>
      <c r="T790" s="189"/>
      <c r="U790" s="140"/>
    </row>
    <row r="791" spans="1:26" s="6" customFormat="1" ht="18" customHeight="1">
      <c r="A791" s="175" t="s">
        <v>179</v>
      </c>
      <c r="B791" s="176"/>
      <c r="C791" s="176"/>
      <c r="D791" s="177"/>
      <c r="R791" s="178"/>
      <c r="S791" s="179"/>
      <c r="T791" s="180"/>
      <c r="U791" s="10"/>
    </row>
    <row r="792" spans="1:26" s="6" customFormat="1" ht="18" customHeight="1">
      <c r="A792" s="175"/>
      <c r="B792" s="176"/>
      <c r="C792" s="176"/>
      <c r="D792" s="177"/>
      <c r="E792" s="6" t="s">
        <v>178</v>
      </c>
      <c r="Q792" s="14" t="s">
        <v>19</v>
      </c>
      <c r="R792" s="165">
        <f>AN65</f>
        <v>11</v>
      </c>
      <c r="S792" s="166"/>
      <c r="T792" s="167"/>
      <c r="U792" s="10" t="s">
        <v>31</v>
      </c>
    </row>
    <row r="793" spans="1:26" s="6" customFormat="1" ht="18" hidden="1" customHeight="1">
      <c r="A793" s="8"/>
      <c r="D793" s="40"/>
    </row>
    <row r="794" spans="1:26" s="6" customFormat="1" ht="18" hidden="1" customHeight="1">
      <c r="A794" s="8"/>
      <c r="D794" s="40"/>
      <c r="E794" s="6" t="s">
        <v>139</v>
      </c>
      <c r="Q794" s="14" t="s">
        <v>19</v>
      </c>
      <c r="R794" s="165">
        <f>AQ65</f>
        <v>0</v>
      </c>
      <c r="S794" s="166"/>
      <c r="T794" s="167"/>
      <c r="U794" s="10" t="s">
        <v>31</v>
      </c>
    </row>
    <row r="795" spans="1:26" s="6" customFormat="1" ht="20.100000000000001" hidden="1" customHeight="1">
      <c r="A795" s="8"/>
      <c r="D795" s="40"/>
      <c r="E795" s="6" t="s">
        <v>24</v>
      </c>
      <c r="Q795" s="14" t="s">
        <v>19</v>
      </c>
      <c r="R795" s="165">
        <f>SUM(R792:T794)</f>
        <v>11</v>
      </c>
      <c r="S795" s="166"/>
      <c r="T795" s="167"/>
      <c r="U795" s="10" t="s">
        <v>31</v>
      </c>
    </row>
    <row r="796" spans="1:26" s="6" customFormat="1" ht="20.100000000000001" customHeight="1">
      <c r="A796" s="21"/>
      <c r="B796" s="22"/>
      <c r="C796" s="22"/>
      <c r="D796" s="41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1"/>
      <c r="S796" s="22"/>
      <c r="T796" s="37"/>
      <c r="U796" s="25"/>
    </row>
    <row r="797" spans="1:26" s="6" customFormat="1" ht="20.100000000000001" customHeight="1">
      <c r="A797" s="8"/>
      <c r="D797" s="40"/>
      <c r="R797" s="178"/>
      <c r="S797" s="179"/>
      <c r="T797" s="180"/>
      <c r="U797" s="10"/>
    </row>
    <row r="798" spans="1:26" s="6" customFormat="1" ht="20.100000000000001" customHeight="1">
      <c r="A798" s="175" t="s">
        <v>135</v>
      </c>
      <c r="B798" s="176"/>
      <c r="C798" s="176"/>
      <c r="D798" s="177"/>
      <c r="R798" s="178"/>
      <c r="S798" s="179"/>
      <c r="T798" s="180"/>
      <c r="U798" s="10"/>
    </row>
    <row r="799" spans="1:26" s="6" customFormat="1" ht="20.100000000000001" customHeight="1">
      <c r="A799" s="8"/>
      <c r="D799" s="40"/>
      <c r="E799" s="6" t="s">
        <v>115</v>
      </c>
      <c r="Q799" s="14" t="s">
        <v>19</v>
      </c>
      <c r="R799" s="165">
        <f>SUM(E2:E64)</f>
        <v>11</v>
      </c>
      <c r="S799" s="166"/>
      <c r="T799" s="167"/>
      <c r="U799" s="10" t="s">
        <v>36</v>
      </c>
    </row>
    <row r="800" spans="1:26" s="6" customFormat="1" ht="20.100000000000001" customHeight="1">
      <c r="A800" s="21"/>
      <c r="B800" s="22"/>
      <c r="C800" s="22"/>
      <c r="D800" s="41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42"/>
      <c r="S800" s="43"/>
      <c r="T800" s="44"/>
      <c r="U800" s="25"/>
    </row>
    <row r="801" spans="1:25" s="6" customFormat="1" ht="20.100000000000001" customHeight="1">
      <c r="A801" s="8"/>
      <c r="D801" s="20"/>
      <c r="R801" s="8"/>
      <c r="T801" s="39"/>
      <c r="U801" s="10"/>
    </row>
    <row r="802" spans="1:25" s="6" customFormat="1" ht="20.100000000000001" customHeight="1">
      <c r="A802" s="181" t="s">
        <v>62</v>
      </c>
      <c r="B802" s="182"/>
      <c r="C802" s="182"/>
      <c r="D802" s="183"/>
      <c r="R802" s="85"/>
      <c r="T802" s="39"/>
      <c r="U802" s="10"/>
    </row>
    <row r="803" spans="1:25" s="6" customFormat="1" ht="20.100000000000001" customHeight="1">
      <c r="A803" s="85"/>
      <c r="D803" s="20"/>
      <c r="Q803" s="14" t="s">
        <v>17</v>
      </c>
      <c r="R803" s="162">
        <f>SUM(E2:E64)</f>
        <v>11</v>
      </c>
      <c r="S803" s="163"/>
      <c r="T803" s="164"/>
      <c r="U803" s="10" t="s">
        <v>31</v>
      </c>
    </row>
    <row r="804" spans="1:25" s="6" customFormat="1" ht="20.100000000000001" hidden="1" customHeight="1">
      <c r="A804" s="85"/>
      <c r="D804" s="20"/>
      <c r="Q804" s="14" t="s">
        <v>17</v>
      </c>
      <c r="R804" s="162">
        <f>SUM(X2:Y64)</f>
        <v>110</v>
      </c>
      <c r="S804" s="163"/>
      <c r="T804" s="164"/>
      <c r="U804" s="10" t="s">
        <v>63</v>
      </c>
    </row>
    <row r="805" spans="1:25" s="6" customFormat="1" ht="20.100000000000001" customHeight="1">
      <c r="A805" s="85"/>
      <c r="D805" s="20"/>
      <c r="Q805" s="14"/>
      <c r="R805" s="130"/>
      <c r="S805" s="123"/>
      <c r="T805" s="124"/>
      <c r="U805" s="10"/>
    </row>
    <row r="806" spans="1:25" s="6" customFormat="1" ht="20.100000000000001" customHeight="1">
      <c r="A806" s="21"/>
      <c r="B806" s="22"/>
      <c r="C806" s="22"/>
      <c r="D806" s="23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53"/>
      <c r="R806" s="86"/>
      <c r="S806" s="87"/>
      <c r="T806" s="88"/>
      <c r="U806" s="25"/>
    </row>
    <row r="807" spans="1:25" s="6" customFormat="1" ht="20.100000000000001" hidden="1" customHeight="1">
      <c r="A807" s="85"/>
      <c r="D807" s="20"/>
      <c r="R807" s="85"/>
      <c r="T807" s="39"/>
      <c r="U807" s="10"/>
    </row>
    <row r="808" spans="1:25" s="6" customFormat="1" ht="20.100000000000001" hidden="1" customHeight="1">
      <c r="A808" s="181" t="s">
        <v>59</v>
      </c>
      <c r="B808" s="182"/>
      <c r="C808" s="182"/>
      <c r="D808" s="183"/>
      <c r="R808" s="85"/>
      <c r="T808" s="39"/>
      <c r="U808" s="10"/>
    </row>
    <row r="809" spans="1:25" s="6" customFormat="1" ht="20.100000000000001" hidden="1" customHeight="1">
      <c r="A809" s="85"/>
      <c r="D809" s="20"/>
      <c r="Q809" s="14" t="s">
        <v>17</v>
      </c>
      <c r="R809" s="184" t="s">
        <v>172</v>
      </c>
      <c r="S809" s="185"/>
      <c r="T809" s="186"/>
      <c r="U809" s="10" t="s">
        <v>58</v>
      </c>
    </row>
    <row r="810" spans="1:25" s="6" customFormat="1" ht="20.100000000000001" hidden="1" customHeight="1">
      <c r="A810" s="21"/>
      <c r="B810" s="22"/>
      <c r="C810" s="22"/>
      <c r="D810" s="23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1"/>
      <c r="S810" s="22"/>
      <c r="T810" s="37"/>
      <c r="U810" s="25"/>
    </row>
    <row r="811" spans="1:25" s="6" customFormat="1" ht="20.100000000000001" customHeight="1">
      <c r="A811" s="85"/>
      <c r="D811" s="20"/>
      <c r="R811" s="85"/>
      <c r="T811" s="39"/>
      <c r="U811" s="10"/>
    </row>
    <row r="812" spans="1:25" s="6" customFormat="1" ht="20.100000000000001" customHeight="1">
      <c r="A812" s="181" t="s">
        <v>60</v>
      </c>
      <c r="B812" s="182"/>
      <c r="C812" s="182"/>
      <c r="D812" s="183"/>
      <c r="R812" s="8"/>
      <c r="T812" s="39"/>
      <c r="U812" s="10"/>
    </row>
    <row r="813" spans="1:25" s="6" customFormat="1" ht="20.100000000000001" customHeight="1">
      <c r="A813" s="8"/>
      <c r="D813" s="7"/>
      <c r="E813" s="6" t="str">
        <f>E70</f>
        <v>정수지</v>
      </c>
      <c r="R813" s="8"/>
      <c r="T813" s="39"/>
      <c r="U813" s="10"/>
      <c r="V813" s="6" t="s">
        <v>116</v>
      </c>
    </row>
    <row r="814" spans="1:25" s="6" customFormat="1" ht="20.100000000000001" customHeight="1">
      <c r="A814" s="8"/>
      <c r="D814" s="45"/>
      <c r="E814" s="6" t="str">
        <f>""&amp;C2&amp;"단 : "&amp;FIXED(V814,3)&amp;"kg x 1.02 / 40kg x "&amp;Y814&amp;"공"</f>
        <v>1단 : 569.411kg x 1.02 / 40kg x 3공</v>
      </c>
      <c r="N814" s="156">
        <f>ROUND(V814*1.02*Y814/1000,3)</f>
        <v>1.742</v>
      </c>
      <c r="O814" s="156"/>
      <c r="P814" s="156"/>
      <c r="Q814" s="14" t="s">
        <v>19</v>
      </c>
      <c r="R814" s="162">
        <f>ROUND(V814*1.02/40*Y814,0)</f>
        <v>44</v>
      </c>
      <c r="S814" s="163"/>
      <c r="T814" s="164"/>
      <c r="U814" s="10" t="s">
        <v>37</v>
      </c>
      <c r="V814" s="154">
        <f>R338</f>
        <v>569.41099999999994</v>
      </c>
      <c r="W814" s="155"/>
      <c r="X814" s="155"/>
      <c r="Y814" s="46">
        <f>E2</f>
        <v>3</v>
      </c>
    </row>
    <row r="815" spans="1:25" s="6" customFormat="1" ht="20.100000000000001" customHeight="1">
      <c r="A815" s="8"/>
      <c r="D815" s="45"/>
      <c r="E815" s="6" t="str">
        <f>""&amp;C3&amp;"단 : "&amp;FIXED(V815,3)&amp;"kg x 1.02 / 40kg x "&amp;Y815&amp;"공"</f>
        <v>2단 : 544.654kg x 1.02 / 40kg x 4공</v>
      </c>
      <c r="N815" s="156">
        <f t="shared" ref="N815:N836" si="89">ROUND(V815*1.02*Y815/1000,3)</f>
        <v>2.222</v>
      </c>
      <c r="O815" s="156"/>
      <c r="P815" s="156"/>
      <c r="Q815" s="14" t="s">
        <v>19</v>
      </c>
      <c r="R815" s="162">
        <f t="shared" ref="R815:R841" si="90">ROUND(V815*1.02/40*Y815,0)</f>
        <v>56</v>
      </c>
      <c r="S815" s="163"/>
      <c r="T815" s="164"/>
      <c r="U815" s="10" t="s">
        <v>37</v>
      </c>
      <c r="V815" s="154">
        <f>R345</f>
        <v>544.654</v>
      </c>
      <c r="W815" s="155"/>
      <c r="X815" s="155"/>
      <c r="Y815" s="46">
        <f t="shared" ref="Y815" si="91">E3</f>
        <v>4</v>
      </c>
    </row>
    <row r="816" spans="1:25" s="6" customFormat="1" ht="20.100000000000001" customHeight="1">
      <c r="A816" s="85"/>
      <c r="D816" s="45"/>
      <c r="E816" s="6" t="str">
        <f>E73</f>
        <v>저수조</v>
      </c>
      <c r="N816" s="125"/>
      <c r="O816" s="125"/>
      <c r="P816" s="125"/>
      <c r="Q816" s="14"/>
      <c r="R816" s="130"/>
      <c r="S816" s="123"/>
      <c r="T816" s="124"/>
      <c r="U816" s="10"/>
      <c r="V816" s="118"/>
      <c r="W816" s="122"/>
      <c r="X816" s="122"/>
      <c r="Y816" s="46"/>
    </row>
    <row r="817" spans="1:25" s="6" customFormat="1" ht="20.100000000000001" customHeight="1">
      <c r="A817" s="8"/>
      <c r="D817" s="45"/>
      <c r="E817" s="6" t="str">
        <f>""&amp;C4&amp;"단 : "&amp;FIXED(V817,3)&amp;"kg x 1.02 / 40kg x "&amp;Y817&amp;"공"</f>
        <v>1단 : 677.560kg x 1.02 / 40kg x 2공</v>
      </c>
      <c r="N817" s="156">
        <f t="shared" si="89"/>
        <v>1.3819999999999999</v>
      </c>
      <c r="O817" s="156"/>
      <c r="P817" s="156"/>
      <c r="Q817" s="14" t="s">
        <v>19</v>
      </c>
      <c r="R817" s="162">
        <f t="shared" si="90"/>
        <v>35</v>
      </c>
      <c r="S817" s="163"/>
      <c r="T817" s="164"/>
      <c r="U817" s="10" t="s">
        <v>37</v>
      </c>
      <c r="V817" s="154">
        <f>R353</f>
        <v>677.56</v>
      </c>
      <c r="W817" s="155"/>
      <c r="X817" s="155"/>
      <c r="Y817" s="46">
        <f>E4</f>
        <v>2</v>
      </c>
    </row>
    <row r="818" spans="1:25" s="6" customFormat="1" ht="20.100000000000001" customHeight="1">
      <c r="A818" s="85"/>
      <c r="D818" s="45"/>
      <c r="E818" s="6" t="str">
        <f>""&amp;C5&amp;"단 : "&amp;FIXED(V818,3)&amp;"kg x 1.02 / 40kg x "&amp;Y818&amp;"공"</f>
        <v>2단 : 560.290kg x 1.02 / 40kg x 2공</v>
      </c>
      <c r="N818" s="156">
        <f t="shared" si="89"/>
        <v>1.143</v>
      </c>
      <c r="O818" s="156"/>
      <c r="P818" s="156"/>
      <c r="Q818" s="14" t="s">
        <v>19</v>
      </c>
      <c r="R818" s="162">
        <f t="shared" si="90"/>
        <v>29</v>
      </c>
      <c r="S818" s="163"/>
      <c r="T818" s="164"/>
      <c r="U818" s="10" t="s">
        <v>37</v>
      </c>
      <c r="V818" s="154">
        <f>R360</f>
        <v>560.29</v>
      </c>
      <c r="W818" s="155"/>
      <c r="X818" s="155"/>
      <c r="Y818" s="46">
        <f>E5</f>
        <v>2</v>
      </c>
    </row>
    <row r="819" spans="1:25" s="6" customFormat="1" ht="20.100000000000001" customHeight="1">
      <c r="A819" s="85"/>
      <c r="D819" s="45"/>
      <c r="E819" s="6" t="str">
        <f>""&amp;C6&amp;"단 : "&amp;FIXED(V819,3)&amp;"kg x 1.02 / 40kg x "&amp;Y819&amp;"공"</f>
        <v>3단 : 925.130kg x 1.02 / 40kg x 0공</v>
      </c>
      <c r="N819" s="156">
        <f t="shared" si="89"/>
        <v>0</v>
      </c>
      <c r="O819" s="156"/>
      <c r="P819" s="156"/>
      <c r="Q819" s="14" t="s">
        <v>19</v>
      </c>
      <c r="R819" s="162">
        <f t="shared" si="90"/>
        <v>0</v>
      </c>
      <c r="S819" s="163"/>
      <c r="T819" s="164"/>
      <c r="U819" s="10" t="s">
        <v>37</v>
      </c>
      <c r="V819" s="154">
        <f>R367</f>
        <v>925.13</v>
      </c>
      <c r="W819" s="155"/>
      <c r="X819" s="155"/>
      <c r="Y819" s="46">
        <f>E6</f>
        <v>0</v>
      </c>
    </row>
    <row r="820" spans="1:25" s="6" customFormat="1" ht="20.100000000000001" hidden="1" customHeight="1">
      <c r="A820" s="85"/>
      <c r="D820" s="45"/>
      <c r="E820" s="6" t="str">
        <f>E77</f>
        <v>4+706</v>
      </c>
      <c r="N820" s="125"/>
      <c r="O820" s="125"/>
      <c r="P820" s="125"/>
      <c r="Q820" s="14"/>
      <c r="R820" s="130"/>
      <c r="S820" s="123"/>
      <c r="T820" s="124"/>
      <c r="U820" s="10"/>
      <c r="V820" s="118"/>
      <c r="W820" s="122"/>
      <c r="X820" s="122"/>
      <c r="Y820" s="46"/>
    </row>
    <row r="821" spans="1:25" s="6" customFormat="1" ht="20.100000000000001" hidden="1" customHeight="1">
      <c r="A821" s="85"/>
      <c r="D821" s="45"/>
      <c r="E821" s="6" t="str">
        <f t="shared" ref="E821:E826" si="92">""&amp;C7&amp;"단 : "&amp;FIXED(V821,3)&amp;"kg x 1.02 / 40kg x "&amp;Y821&amp;"공"</f>
        <v>1단 : 1,171.397kg x 1.02 / 40kg x 0공</v>
      </c>
      <c r="N821" s="156">
        <f t="shared" si="89"/>
        <v>0</v>
      </c>
      <c r="O821" s="156"/>
      <c r="P821" s="156"/>
      <c r="Q821" s="14" t="s">
        <v>19</v>
      </c>
      <c r="R821" s="162">
        <f t="shared" si="90"/>
        <v>0</v>
      </c>
      <c r="S821" s="163"/>
      <c r="T821" s="164"/>
      <c r="U821" s="10" t="s">
        <v>37</v>
      </c>
      <c r="V821" s="154">
        <f>R375</f>
        <v>1171.3969999999999</v>
      </c>
      <c r="W821" s="155"/>
      <c r="X821" s="155"/>
      <c r="Y821" s="46">
        <f t="shared" ref="Y821:Y826" si="93">E7</f>
        <v>0</v>
      </c>
    </row>
    <row r="822" spans="1:25" s="6" customFormat="1" ht="20.100000000000001" hidden="1" customHeight="1">
      <c r="A822" s="85"/>
      <c r="D822" s="45"/>
      <c r="E822" s="6" t="str">
        <f t="shared" si="92"/>
        <v>2단 : 1,022.855kg x 1.02 / 40kg x 0공</v>
      </c>
      <c r="N822" s="156">
        <f t="shared" si="89"/>
        <v>0</v>
      </c>
      <c r="O822" s="156"/>
      <c r="P822" s="156"/>
      <c r="Q822" s="14" t="s">
        <v>19</v>
      </c>
      <c r="R822" s="162">
        <f t="shared" si="90"/>
        <v>0</v>
      </c>
      <c r="S822" s="163"/>
      <c r="T822" s="164"/>
      <c r="U822" s="10" t="s">
        <v>37</v>
      </c>
      <c r="V822" s="154">
        <f>R382</f>
        <v>1022.855</v>
      </c>
      <c r="W822" s="155"/>
      <c r="X822" s="155"/>
      <c r="Y822" s="46">
        <f t="shared" si="93"/>
        <v>0</v>
      </c>
    </row>
    <row r="823" spans="1:25" s="6" customFormat="1" ht="20.100000000000001" hidden="1" customHeight="1">
      <c r="A823" s="85"/>
      <c r="D823" s="45"/>
      <c r="E823" s="6" t="str">
        <f t="shared" si="92"/>
        <v>3단 : 925.130kg x 1.02 / 40kg x 0공</v>
      </c>
      <c r="N823" s="156">
        <f t="shared" si="89"/>
        <v>0</v>
      </c>
      <c r="O823" s="156"/>
      <c r="P823" s="156"/>
      <c r="Q823" s="14" t="s">
        <v>19</v>
      </c>
      <c r="R823" s="162">
        <f t="shared" si="90"/>
        <v>0</v>
      </c>
      <c r="S823" s="163"/>
      <c r="T823" s="164"/>
      <c r="U823" s="10" t="s">
        <v>37</v>
      </c>
      <c r="V823" s="154">
        <f>R389</f>
        <v>925.13</v>
      </c>
      <c r="W823" s="155"/>
      <c r="X823" s="155"/>
      <c r="Y823" s="46">
        <f t="shared" si="93"/>
        <v>0</v>
      </c>
    </row>
    <row r="824" spans="1:25" s="6" customFormat="1" ht="20.100000000000001" hidden="1" customHeight="1">
      <c r="A824" s="85"/>
      <c r="D824" s="45"/>
      <c r="E824" s="6" t="str">
        <f t="shared" si="92"/>
        <v>4단 : 759.649kg x 1.02 / 40kg x 0공</v>
      </c>
      <c r="N824" s="156">
        <f t="shared" si="89"/>
        <v>0</v>
      </c>
      <c r="O824" s="156"/>
      <c r="P824" s="156"/>
      <c r="Q824" s="14" t="s">
        <v>19</v>
      </c>
      <c r="R824" s="162">
        <f t="shared" si="90"/>
        <v>0</v>
      </c>
      <c r="S824" s="163"/>
      <c r="T824" s="164"/>
      <c r="U824" s="10" t="s">
        <v>37</v>
      </c>
      <c r="V824" s="154">
        <f>R396</f>
        <v>759.649</v>
      </c>
      <c r="W824" s="155"/>
      <c r="X824" s="155"/>
      <c r="Y824" s="46">
        <f t="shared" si="93"/>
        <v>0</v>
      </c>
    </row>
    <row r="825" spans="1:25" s="6" customFormat="1" ht="20.100000000000001" hidden="1" customHeight="1">
      <c r="A825" s="85"/>
      <c r="D825" s="45"/>
      <c r="E825" s="6" t="str">
        <f t="shared" si="92"/>
        <v>5단 : 643.682kg x 1.02 / 40kg x 0공</v>
      </c>
      <c r="N825" s="156">
        <f t="shared" si="89"/>
        <v>0</v>
      </c>
      <c r="O825" s="156"/>
      <c r="P825" s="156"/>
      <c r="Q825" s="14" t="s">
        <v>19</v>
      </c>
      <c r="R825" s="162">
        <f t="shared" si="90"/>
        <v>0</v>
      </c>
      <c r="S825" s="163"/>
      <c r="T825" s="164"/>
      <c r="U825" s="10" t="s">
        <v>37</v>
      </c>
      <c r="V825" s="154">
        <f>R403</f>
        <v>643.68200000000002</v>
      </c>
      <c r="W825" s="155"/>
      <c r="X825" s="155"/>
      <c r="Y825" s="46">
        <f t="shared" si="93"/>
        <v>0</v>
      </c>
    </row>
    <row r="826" spans="1:25" s="6" customFormat="1" ht="20.100000000000001" hidden="1" customHeight="1">
      <c r="A826" s="85"/>
      <c r="D826" s="45"/>
      <c r="E826" s="6" t="str">
        <f t="shared" si="92"/>
        <v>6단 : 578.532kg x 1.02 / 40kg x 0공</v>
      </c>
      <c r="N826" s="156">
        <f t="shared" si="89"/>
        <v>0</v>
      </c>
      <c r="O826" s="156"/>
      <c r="P826" s="156"/>
      <c r="Q826" s="14" t="s">
        <v>19</v>
      </c>
      <c r="R826" s="162">
        <f t="shared" si="90"/>
        <v>0</v>
      </c>
      <c r="S826" s="163"/>
      <c r="T826" s="164"/>
      <c r="U826" s="10" t="s">
        <v>37</v>
      </c>
      <c r="V826" s="154">
        <f>R410</f>
        <v>578.53200000000004</v>
      </c>
      <c r="W826" s="155"/>
      <c r="X826" s="155"/>
      <c r="Y826" s="46">
        <f t="shared" si="93"/>
        <v>0</v>
      </c>
    </row>
    <row r="827" spans="1:25" s="6" customFormat="1" ht="20.100000000000001" hidden="1" customHeight="1">
      <c r="A827" s="85"/>
      <c r="D827" s="45"/>
      <c r="E827" s="6" t="str">
        <f>E84</f>
        <v>4+722</v>
      </c>
      <c r="N827" s="125"/>
      <c r="O827" s="125"/>
      <c r="P827" s="125"/>
      <c r="Q827" s="14"/>
      <c r="R827" s="130"/>
      <c r="S827" s="123"/>
      <c r="T827" s="124"/>
      <c r="U827" s="10"/>
      <c r="V827" s="118"/>
      <c r="W827" s="122"/>
      <c r="X827" s="122"/>
      <c r="Y827" s="46"/>
    </row>
    <row r="828" spans="1:25" s="6" customFormat="1" ht="20.100000000000001" hidden="1" customHeight="1">
      <c r="A828" s="85"/>
      <c r="D828" s="45"/>
      <c r="E828" s="6" t="str">
        <f>""&amp;C13&amp;"단 : "&amp;FIXED(V828,3)&amp;"kg x 1.02 / 40kg x "&amp;Y828&amp;"공"</f>
        <v>1단 : 956.402kg x 1.02 / 40kg x 0공</v>
      </c>
      <c r="N828" s="156">
        <f t="shared" si="89"/>
        <v>0</v>
      </c>
      <c r="O828" s="156"/>
      <c r="P828" s="156"/>
      <c r="Q828" s="14" t="s">
        <v>19</v>
      </c>
      <c r="R828" s="162">
        <f t="shared" si="90"/>
        <v>0</v>
      </c>
      <c r="S828" s="163"/>
      <c r="T828" s="164"/>
      <c r="U828" s="10" t="s">
        <v>37</v>
      </c>
      <c r="V828" s="154">
        <f>R418</f>
        <v>956.40200000000004</v>
      </c>
      <c r="W828" s="155"/>
      <c r="X828" s="155"/>
      <c r="Y828" s="46">
        <f>E13</f>
        <v>0</v>
      </c>
    </row>
    <row r="829" spans="1:25" s="6" customFormat="1" ht="20.100000000000001" hidden="1" customHeight="1">
      <c r="A829" s="85"/>
      <c r="D829" s="45"/>
      <c r="E829" s="6" t="str">
        <f>""&amp;C14&amp;"단 : "&amp;FIXED(V829,3)&amp;"kg x 1.02 / 40kg x "&amp;Y829&amp;"공"</f>
        <v>2단 : 858.677kg x 1.02 / 40kg x 0공</v>
      </c>
      <c r="N829" s="156">
        <f t="shared" si="89"/>
        <v>0</v>
      </c>
      <c r="O829" s="156"/>
      <c r="P829" s="156"/>
      <c r="Q829" s="14" t="s">
        <v>19</v>
      </c>
      <c r="R829" s="162">
        <f t="shared" si="90"/>
        <v>0</v>
      </c>
      <c r="S829" s="163"/>
      <c r="T829" s="164"/>
      <c r="U829" s="10" t="s">
        <v>37</v>
      </c>
      <c r="V829" s="154">
        <f>R425</f>
        <v>858.67700000000002</v>
      </c>
      <c r="W829" s="155"/>
      <c r="X829" s="155"/>
      <c r="Y829" s="46">
        <f>E14</f>
        <v>0</v>
      </c>
    </row>
    <row r="830" spans="1:25" s="6" customFormat="1" ht="20.100000000000001" hidden="1" customHeight="1">
      <c r="A830" s="85"/>
      <c r="D830" s="45"/>
      <c r="E830" s="6" t="str">
        <f>""&amp;C15&amp;"단 : "&amp;FIXED(V830,3)&amp;"kg x 1.02 / 40kg x "&amp;Y830&amp;"공"</f>
        <v>3단 : 759.649kg x 1.02 / 40kg x 0공</v>
      </c>
      <c r="N830" s="156">
        <f t="shared" si="89"/>
        <v>0</v>
      </c>
      <c r="O830" s="156"/>
      <c r="P830" s="156"/>
      <c r="Q830" s="14" t="s">
        <v>19</v>
      </c>
      <c r="R830" s="162">
        <f t="shared" si="90"/>
        <v>0</v>
      </c>
      <c r="S830" s="163"/>
      <c r="T830" s="164"/>
      <c r="U830" s="10" t="s">
        <v>37</v>
      </c>
      <c r="V830" s="154">
        <f>R432</f>
        <v>759.649</v>
      </c>
      <c r="W830" s="155"/>
      <c r="X830" s="155"/>
      <c r="Y830" s="46">
        <f>E15</f>
        <v>0</v>
      </c>
    </row>
    <row r="831" spans="1:25" s="6" customFormat="1" ht="20.100000000000001" hidden="1" customHeight="1">
      <c r="A831" s="85"/>
      <c r="D831" s="45"/>
      <c r="E831" s="6" t="str">
        <f>""&amp;C16&amp;"단 : "&amp;FIXED(V831,3)&amp;"kg x 1.02 / 40kg x "&amp;Y831&amp;"공"</f>
        <v>4단 : 710.135kg x 1.02 / 40kg x 0공</v>
      </c>
      <c r="N831" s="156">
        <f t="shared" si="89"/>
        <v>0</v>
      </c>
      <c r="O831" s="156"/>
      <c r="P831" s="156"/>
      <c r="Q831" s="14" t="s">
        <v>19</v>
      </c>
      <c r="R831" s="162">
        <f t="shared" si="90"/>
        <v>0</v>
      </c>
      <c r="S831" s="163"/>
      <c r="T831" s="164"/>
      <c r="U831" s="10" t="s">
        <v>37</v>
      </c>
      <c r="V831" s="154">
        <f>R439</f>
        <v>710.13499999999999</v>
      </c>
      <c r="W831" s="155"/>
      <c r="X831" s="155"/>
      <c r="Y831" s="46">
        <f>E16</f>
        <v>0</v>
      </c>
    </row>
    <row r="832" spans="1:25" s="6" customFormat="1" ht="20.100000000000001" hidden="1" customHeight="1">
      <c r="A832" s="85"/>
      <c r="D832" s="45"/>
      <c r="E832" s="6" t="str">
        <f>E89</f>
        <v>4+740, 4+777.631</v>
      </c>
      <c r="N832" s="125"/>
      <c r="O832" s="125"/>
      <c r="P832" s="125"/>
      <c r="Q832" s="14"/>
      <c r="R832" s="130"/>
      <c r="S832" s="123"/>
      <c r="T832" s="124"/>
      <c r="U832" s="10"/>
      <c r="V832" s="118"/>
      <c r="W832" s="122"/>
      <c r="X832" s="122"/>
      <c r="Y832" s="46"/>
    </row>
    <row r="833" spans="1:25" s="6" customFormat="1" ht="20.100000000000001" hidden="1" customHeight="1">
      <c r="A833" s="85"/>
      <c r="D833" s="45"/>
      <c r="E833" s="6" t="str">
        <f>""&amp;C17&amp;"단 : "&amp;FIXED(V833,3)&amp;"kg x 1.02 / 40kg x "&amp;Y833&amp;"공"</f>
        <v>1단 : 908.191kg x 1.02 / 40kg x 0공</v>
      </c>
      <c r="N833" s="156">
        <f t="shared" si="89"/>
        <v>0</v>
      </c>
      <c r="O833" s="156"/>
      <c r="P833" s="156"/>
      <c r="Q833" s="14" t="s">
        <v>19</v>
      </c>
      <c r="R833" s="225">
        <f t="shared" si="90"/>
        <v>0</v>
      </c>
      <c r="S833" s="163"/>
      <c r="T833" s="164"/>
      <c r="U833" s="10" t="s">
        <v>37</v>
      </c>
      <c r="V833" s="160">
        <f>R447</f>
        <v>908.19100000000003</v>
      </c>
      <c r="W833" s="155"/>
      <c r="X833" s="155"/>
      <c r="Y833" s="46">
        <f>E17</f>
        <v>0</v>
      </c>
    </row>
    <row r="834" spans="1:25" s="6" customFormat="1" ht="20.100000000000001" hidden="1" customHeight="1">
      <c r="A834" s="85"/>
      <c r="D834" s="45"/>
      <c r="E834" s="6" t="str">
        <f>""&amp;C18&amp;"단 : "&amp;FIXED(V834,3)&amp;"kg x 1.02 / 40kg x "&amp;Y834&amp;"공"</f>
        <v>2단 : 807.860kg x 1.02 / 40kg x 0공</v>
      </c>
      <c r="N834" s="156">
        <f t="shared" si="89"/>
        <v>0</v>
      </c>
      <c r="O834" s="156"/>
      <c r="P834" s="156"/>
      <c r="Q834" s="14" t="s">
        <v>19</v>
      </c>
      <c r="R834" s="225">
        <f t="shared" si="90"/>
        <v>0</v>
      </c>
      <c r="S834" s="163"/>
      <c r="T834" s="164"/>
      <c r="U834" s="10" t="s">
        <v>37</v>
      </c>
      <c r="V834" s="154">
        <f>R454</f>
        <v>807.86</v>
      </c>
      <c r="W834" s="155"/>
      <c r="X834" s="155"/>
      <c r="Y834" s="46">
        <f>E18</f>
        <v>0</v>
      </c>
    </row>
    <row r="835" spans="1:25" s="6" customFormat="1" ht="20.100000000000001" hidden="1" customHeight="1">
      <c r="A835" s="85"/>
      <c r="D835" s="45"/>
      <c r="E835" s="6" t="str">
        <f>""&amp;C19&amp;"단 : "&amp;FIXED(V835,3)&amp;"kg x 1.02 / 40kg x "&amp;Y835&amp;"공"</f>
        <v>3단 : 710.135kg x 1.02 / 40kg x 0공</v>
      </c>
      <c r="N835" s="156">
        <f t="shared" si="89"/>
        <v>0</v>
      </c>
      <c r="O835" s="156"/>
      <c r="P835" s="156"/>
      <c r="Q835" s="14" t="s">
        <v>19</v>
      </c>
      <c r="R835" s="225">
        <f t="shared" si="90"/>
        <v>0</v>
      </c>
      <c r="S835" s="163"/>
      <c r="T835" s="164"/>
      <c r="U835" s="10" t="s">
        <v>37</v>
      </c>
      <c r="V835" s="154">
        <f>R461</f>
        <v>710.13499999999999</v>
      </c>
      <c r="W835" s="155"/>
      <c r="X835" s="155"/>
      <c r="Y835" s="46">
        <f>E19</f>
        <v>0</v>
      </c>
    </row>
    <row r="836" spans="1:25" s="6" customFormat="1" ht="20.100000000000001" hidden="1" customHeight="1">
      <c r="A836" s="85"/>
      <c r="D836" s="45"/>
      <c r="E836" s="6" t="str">
        <f>""&amp;C20&amp;"단 : "&amp;FIXED(V836,3)&amp;"kg x 1.02 / 40kg x "&amp;Y836&amp;"공"</f>
        <v>4단 : 710.135kg x 1.02 / 40kg x 0공</v>
      </c>
      <c r="N836" s="156">
        <f t="shared" si="89"/>
        <v>0</v>
      </c>
      <c r="O836" s="156"/>
      <c r="P836" s="156"/>
      <c r="Q836" s="14" t="s">
        <v>19</v>
      </c>
      <c r="R836" s="225">
        <f t="shared" si="90"/>
        <v>0</v>
      </c>
      <c r="S836" s="163"/>
      <c r="T836" s="164"/>
      <c r="U836" s="10" t="s">
        <v>37</v>
      </c>
      <c r="V836" s="154">
        <f>R468</f>
        <v>710.13499999999999</v>
      </c>
      <c r="W836" s="155"/>
      <c r="X836" s="155"/>
      <c r="Y836" s="46">
        <f>E20</f>
        <v>0</v>
      </c>
    </row>
    <row r="837" spans="1:25" s="6" customFormat="1" ht="20.100000000000001" hidden="1" customHeight="1">
      <c r="A837" s="21"/>
      <c r="B837" s="22"/>
      <c r="C837" s="22"/>
      <c r="D837" s="47"/>
      <c r="E837" s="22" t="str">
        <f>""&amp;C21&amp;"단 : "&amp;FIXED(V837,3)&amp;"kg x 1.02 / 40kg x "&amp;Y837&amp;"공"</f>
        <v>5단 : 578.532kg x 1.02 / 40kg x 0공</v>
      </c>
      <c r="F837" s="22"/>
      <c r="G837" s="22"/>
      <c r="H837" s="22"/>
      <c r="I837" s="22"/>
      <c r="J837" s="22"/>
      <c r="K837" s="22"/>
      <c r="L837" s="22"/>
      <c r="M837" s="22"/>
      <c r="N837" s="224">
        <f t="shared" ref="N837:N857" si="94">ROUND(V837*1.02*Y837/1000,3)</f>
        <v>0</v>
      </c>
      <c r="O837" s="224"/>
      <c r="P837" s="224"/>
      <c r="Q837" s="53" t="s">
        <v>19</v>
      </c>
      <c r="R837" s="221">
        <f t="shared" si="90"/>
        <v>0</v>
      </c>
      <c r="S837" s="222"/>
      <c r="T837" s="223"/>
      <c r="U837" s="25" t="s">
        <v>37</v>
      </c>
      <c r="V837" s="154">
        <f>R475</f>
        <v>578.53200000000004</v>
      </c>
      <c r="W837" s="155"/>
      <c r="X837" s="155"/>
      <c r="Y837" s="46">
        <f>E21</f>
        <v>0</v>
      </c>
    </row>
    <row r="838" spans="1:25" s="6" customFormat="1" ht="20.100000000000001" hidden="1" customHeight="1">
      <c r="A838" s="85"/>
      <c r="D838" s="45"/>
      <c r="E838" s="6" t="str">
        <f>E95</f>
        <v>4+800</v>
      </c>
      <c r="N838" s="125"/>
      <c r="O838" s="125"/>
      <c r="P838" s="125"/>
      <c r="Q838" s="14"/>
      <c r="R838" s="130"/>
      <c r="S838" s="123"/>
      <c r="T838" s="124"/>
      <c r="U838" s="10"/>
      <c r="V838" s="118"/>
      <c r="W838" s="122"/>
      <c r="X838" s="122"/>
      <c r="Y838" s="46"/>
    </row>
    <row r="839" spans="1:25" s="6" customFormat="1" ht="20.100000000000001" hidden="1" customHeight="1">
      <c r="A839" s="85"/>
      <c r="D839" s="45"/>
      <c r="E839" s="6" t="str">
        <f t="shared" ref="E839:E845" si="95">""&amp;C22&amp;"단 : "&amp;FIXED(V839,3)&amp;"kg x 1.02 / 40kg x "&amp;Y839&amp;"공"</f>
        <v>1단 : 956.402kg x 1.02 / 40kg x 0공</v>
      </c>
      <c r="N839" s="156">
        <f t="shared" si="94"/>
        <v>0</v>
      </c>
      <c r="O839" s="156"/>
      <c r="P839" s="156"/>
      <c r="Q839" s="14" t="s">
        <v>19</v>
      </c>
      <c r="R839" s="225">
        <f t="shared" si="90"/>
        <v>0</v>
      </c>
      <c r="S839" s="163"/>
      <c r="T839" s="164"/>
      <c r="U839" s="10" t="s">
        <v>37</v>
      </c>
      <c r="V839" s="154">
        <f>R483</f>
        <v>956.40200000000004</v>
      </c>
      <c r="W839" s="155"/>
      <c r="X839" s="155"/>
      <c r="Y839" s="46">
        <f t="shared" ref="Y839:Y845" si="96">E22</f>
        <v>0</v>
      </c>
    </row>
    <row r="840" spans="1:25" s="6" customFormat="1" ht="20.100000000000001" hidden="1" customHeight="1">
      <c r="A840" s="85"/>
      <c r="D840" s="45"/>
      <c r="E840" s="6" t="str">
        <f t="shared" si="95"/>
        <v>2단 : 908.191kg x 1.02 / 40kg x 0공</v>
      </c>
      <c r="N840" s="156">
        <f t="shared" si="94"/>
        <v>0</v>
      </c>
      <c r="O840" s="156"/>
      <c r="P840" s="156"/>
      <c r="Q840" s="14" t="s">
        <v>19</v>
      </c>
      <c r="R840" s="225">
        <f t="shared" si="90"/>
        <v>0</v>
      </c>
      <c r="S840" s="163"/>
      <c r="T840" s="164"/>
      <c r="U840" s="10" t="s">
        <v>37</v>
      </c>
      <c r="V840" s="154">
        <f>R490</f>
        <v>908.19100000000003</v>
      </c>
      <c r="W840" s="155"/>
      <c r="X840" s="155"/>
      <c r="Y840" s="46">
        <f t="shared" si="96"/>
        <v>0</v>
      </c>
    </row>
    <row r="841" spans="1:25" s="6" customFormat="1" ht="20.100000000000001" hidden="1" customHeight="1">
      <c r="A841" s="85"/>
      <c r="D841" s="45"/>
      <c r="E841" s="6" t="str">
        <f t="shared" si="95"/>
        <v>3단 : 858.677kg x 1.02 / 40kg x 0공</v>
      </c>
      <c r="N841" s="156">
        <f t="shared" si="94"/>
        <v>0</v>
      </c>
      <c r="O841" s="156"/>
      <c r="P841" s="156"/>
      <c r="Q841" s="14" t="s">
        <v>19</v>
      </c>
      <c r="R841" s="225">
        <f t="shared" si="90"/>
        <v>0</v>
      </c>
      <c r="S841" s="163"/>
      <c r="T841" s="164"/>
      <c r="U841" s="10" t="s">
        <v>37</v>
      </c>
      <c r="V841" s="154">
        <f>R497</f>
        <v>858.67700000000002</v>
      </c>
      <c r="W841" s="155"/>
      <c r="X841" s="155"/>
      <c r="Y841" s="46">
        <f t="shared" si="96"/>
        <v>0</v>
      </c>
    </row>
    <row r="842" spans="1:25" s="6" customFormat="1" ht="20.100000000000001" hidden="1" customHeight="1">
      <c r="A842" s="85"/>
      <c r="D842" s="45"/>
      <c r="E842" s="6" t="str">
        <f t="shared" si="95"/>
        <v>4단 : 676.257kg x 1.02 / 40kg x 0공</v>
      </c>
      <c r="N842" s="156">
        <f t="shared" si="94"/>
        <v>0</v>
      </c>
      <c r="O842" s="156"/>
      <c r="P842" s="156"/>
      <c r="Q842" s="14" t="s">
        <v>19</v>
      </c>
      <c r="R842" s="225">
        <f>ROUND(V842*1.02/40*Y842,0)</f>
        <v>0</v>
      </c>
      <c r="S842" s="163"/>
      <c r="T842" s="164"/>
      <c r="U842" s="10" t="s">
        <v>37</v>
      </c>
      <c r="V842" s="154">
        <f>R504</f>
        <v>676.25699999999995</v>
      </c>
      <c r="W842" s="155"/>
      <c r="X842" s="155"/>
      <c r="Y842" s="46">
        <f t="shared" si="96"/>
        <v>0</v>
      </c>
    </row>
    <row r="843" spans="1:25" s="6" customFormat="1" ht="20.100000000000001" hidden="1" customHeight="1">
      <c r="A843" s="85"/>
      <c r="D843" s="45"/>
      <c r="E843" s="6" t="str">
        <f t="shared" si="95"/>
        <v>5단 : 626.743kg x 1.02 / 40kg x 0공</v>
      </c>
      <c r="N843" s="156">
        <f t="shared" si="94"/>
        <v>0</v>
      </c>
      <c r="O843" s="156"/>
      <c r="P843" s="156"/>
      <c r="Q843" s="14" t="s">
        <v>19</v>
      </c>
      <c r="R843" s="162">
        <f t="shared" ref="R843:R857" si="97">ROUND(V843*1.02/40*Y843,0)</f>
        <v>0</v>
      </c>
      <c r="S843" s="163"/>
      <c r="T843" s="164"/>
      <c r="U843" s="10" t="s">
        <v>37</v>
      </c>
      <c r="V843" s="154">
        <f>R511</f>
        <v>626.74300000000005</v>
      </c>
      <c r="W843" s="155"/>
      <c r="X843" s="155"/>
      <c r="Y843" s="46">
        <f t="shared" si="96"/>
        <v>0</v>
      </c>
    </row>
    <row r="844" spans="1:25" s="6" customFormat="1" ht="20.100000000000001" hidden="1" customHeight="1">
      <c r="A844" s="85"/>
      <c r="D844" s="45"/>
      <c r="E844" s="6" t="str">
        <f t="shared" si="95"/>
        <v>6단 : 578.532kg x 1.02 / 40kg x 0공</v>
      </c>
      <c r="N844" s="156">
        <f t="shared" si="94"/>
        <v>0</v>
      </c>
      <c r="O844" s="156"/>
      <c r="P844" s="156"/>
      <c r="Q844" s="14" t="s">
        <v>19</v>
      </c>
      <c r="R844" s="162">
        <f t="shared" si="97"/>
        <v>0</v>
      </c>
      <c r="S844" s="163"/>
      <c r="T844" s="164"/>
      <c r="U844" s="10" t="s">
        <v>37</v>
      </c>
      <c r="V844" s="154">
        <f>R518</f>
        <v>578.53200000000004</v>
      </c>
      <c r="W844" s="155"/>
      <c r="X844" s="155"/>
      <c r="Y844" s="46">
        <f t="shared" si="96"/>
        <v>0</v>
      </c>
    </row>
    <row r="845" spans="1:25" s="6" customFormat="1" ht="20.100000000000001" hidden="1" customHeight="1">
      <c r="A845" s="85"/>
      <c r="D845" s="45"/>
      <c r="E845" s="6" t="str">
        <f t="shared" si="95"/>
        <v>7단 : 578.532kg x 1.02 / 40kg x 0공</v>
      </c>
      <c r="N845" s="156">
        <f t="shared" si="94"/>
        <v>0</v>
      </c>
      <c r="O845" s="156"/>
      <c r="P845" s="156"/>
      <c r="Q845" s="14" t="s">
        <v>19</v>
      </c>
      <c r="R845" s="162">
        <f t="shared" si="97"/>
        <v>0</v>
      </c>
      <c r="S845" s="163"/>
      <c r="T845" s="164"/>
      <c r="U845" s="10" t="s">
        <v>37</v>
      </c>
      <c r="V845" s="154">
        <f>R525</f>
        <v>578.53200000000004</v>
      </c>
      <c r="W845" s="155"/>
      <c r="X845" s="155"/>
      <c r="Y845" s="46">
        <f t="shared" si="96"/>
        <v>0</v>
      </c>
    </row>
    <row r="846" spans="1:25" s="6" customFormat="1" ht="20.100000000000001" hidden="1" customHeight="1">
      <c r="A846" s="85"/>
      <c r="D846" s="45"/>
      <c r="E846" s="6" t="str">
        <f>E103</f>
        <v>4+810.72</v>
      </c>
      <c r="N846" s="125"/>
      <c r="O846" s="125"/>
      <c r="P846" s="125"/>
      <c r="Q846" s="14"/>
      <c r="R846" s="130"/>
      <c r="S846" s="123"/>
      <c r="T846" s="124"/>
      <c r="U846" s="10"/>
      <c r="V846" s="118"/>
      <c r="W846" s="122"/>
      <c r="X846" s="122"/>
      <c r="Y846" s="46"/>
    </row>
    <row r="847" spans="1:25" s="6" customFormat="1" ht="20.100000000000001" hidden="1" customHeight="1">
      <c r="A847" s="85"/>
      <c r="D847" s="45"/>
      <c r="E847" s="6" t="str">
        <f>""&amp;C29&amp;"단 : "&amp;FIXED(V847,3)&amp;"kg x 1.02 / 40kg x "&amp;Y847&amp;"공"</f>
        <v>1단 : 891.252kg x 1.02 / 40kg x 0공</v>
      </c>
      <c r="N847" s="156">
        <f t="shared" si="94"/>
        <v>0</v>
      </c>
      <c r="O847" s="156"/>
      <c r="P847" s="156"/>
      <c r="Q847" s="14" t="s">
        <v>19</v>
      </c>
      <c r="R847" s="162">
        <f t="shared" si="97"/>
        <v>0</v>
      </c>
      <c r="S847" s="163"/>
      <c r="T847" s="164"/>
      <c r="U847" s="10" t="s">
        <v>37</v>
      </c>
      <c r="V847" s="154">
        <f>R533</f>
        <v>891.25199999999995</v>
      </c>
      <c r="W847" s="155"/>
      <c r="X847" s="155"/>
      <c r="Y847" s="46">
        <f>E29</f>
        <v>0</v>
      </c>
    </row>
    <row r="848" spans="1:25" s="6" customFormat="1" ht="20.100000000000001" hidden="1" customHeight="1">
      <c r="A848" s="85"/>
      <c r="D848" s="45"/>
      <c r="E848" s="6" t="str">
        <f>""&amp;C30&amp;"단 : "&amp;FIXED(V848,3)&amp;"kg x 1.02 / 40kg x "&amp;Y848&amp;"공"</f>
        <v>2단 : 742.710kg x 1.02 / 40kg x 0공</v>
      </c>
      <c r="N848" s="156">
        <f t="shared" si="94"/>
        <v>0</v>
      </c>
      <c r="O848" s="156"/>
      <c r="P848" s="156"/>
      <c r="Q848" s="14" t="s">
        <v>17</v>
      </c>
      <c r="R848" s="162">
        <f t="shared" si="97"/>
        <v>0</v>
      </c>
      <c r="S848" s="163"/>
      <c r="T848" s="164"/>
      <c r="U848" s="10" t="s">
        <v>37</v>
      </c>
      <c r="V848" s="154">
        <f>R540</f>
        <v>742.71</v>
      </c>
      <c r="W848" s="155"/>
      <c r="X848" s="155"/>
      <c r="Y848" s="46">
        <f>E30</f>
        <v>0</v>
      </c>
    </row>
    <row r="849" spans="1:25" s="6" customFormat="1" ht="20.100000000000001" hidden="1" customHeight="1">
      <c r="A849" s="85"/>
      <c r="D849" s="45"/>
      <c r="E849" s="6" t="str">
        <f>""&amp;C31&amp;"단 : "&amp;FIXED(V849,3)&amp;"kg x 1.02 / 40kg x "&amp;Y849&amp;"공"</f>
        <v>3단 : 626.743kg x 1.02 / 40kg x 0공</v>
      </c>
      <c r="N849" s="156">
        <f t="shared" si="94"/>
        <v>0</v>
      </c>
      <c r="O849" s="156"/>
      <c r="P849" s="156"/>
      <c r="Q849" s="14" t="s">
        <v>17</v>
      </c>
      <c r="R849" s="162">
        <f t="shared" si="97"/>
        <v>0</v>
      </c>
      <c r="S849" s="163"/>
      <c r="T849" s="164"/>
      <c r="U849" s="10" t="s">
        <v>37</v>
      </c>
      <c r="V849" s="154">
        <f>R547</f>
        <v>626.74300000000005</v>
      </c>
      <c r="W849" s="155"/>
      <c r="X849" s="155"/>
      <c r="Y849" s="46">
        <f>E31</f>
        <v>0</v>
      </c>
    </row>
    <row r="850" spans="1:25" s="6" customFormat="1" ht="20.100000000000001" hidden="1" customHeight="1">
      <c r="A850" s="85"/>
      <c r="D850" s="45"/>
      <c r="E850" s="6" t="str">
        <f>""&amp;C32&amp;"단 : "&amp;FIXED(V850,3)&amp;"kg x 1.02 / 40kg x "&amp;Y850&amp;"공"</f>
        <v>4단 : 578.532kg x 1.02 / 40kg x 0공</v>
      </c>
      <c r="N850" s="156">
        <f t="shared" si="94"/>
        <v>0</v>
      </c>
      <c r="O850" s="156"/>
      <c r="P850" s="156"/>
      <c r="Q850" s="14" t="s">
        <v>17</v>
      </c>
      <c r="R850" s="162">
        <f t="shared" si="97"/>
        <v>0</v>
      </c>
      <c r="S850" s="163"/>
      <c r="T850" s="164"/>
      <c r="U850" s="10" t="s">
        <v>37</v>
      </c>
      <c r="V850" s="154">
        <f>R554</f>
        <v>578.53200000000004</v>
      </c>
      <c r="W850" s="155"/>
      <c r="X850" s="155"/>
      <c r="Y850" s="46">
        <f>E32</f>
        <v>0</v>
      </c>
    </row>
    <row r="851" spans="1:25" s="6" customFormat="1" ht="20.100000000000001" hidden="1" customHeight="1">
      <c r="A851" s="85"/>
      <c r="D851" s="45"/>
      <c r="E851" s="6" t="str">
        <f>""&amp;C33&amp;"단 : "&amp;FIXED(V851,3)&amp;"kg x 1.02 / 40kg x "&amp;Y851&amp;"공"</f>
        <v>5단 : 578.532kg x 1.02 / 40kg x 0공</v>
      </c>
      <c r="N851" s="156">
        <f t="shared" si="94"/>
        <v>0</v>
      </c>
      <c r="O851" s="156"/>
      <c r="P851" s="156"/>
      <c r="Q851" s="14" t="s">
        <v>17</v>
      </c>
      <c r="R851" s="162">
        <f t="shared" si="97"/>
        <v>0</v>
      </c>
      <c r="S851" s="163"/>
      <c r="T851" s="164"/>
      <c r="U851" s="10" t="s">
        <v>37</v>
      </c>
      <c r="V851" s="154">
        <f>R561</f>
        <v>578.53200000000004</v>
      </c>
      <c r="W851" s="155"/>
      <c r="X851" s="155"/>
      <c r="Y851" s="46">
        <f>E33</f>
        <v>0</v>
      </c>
    </row>
    <row r="852" spans="1:25" s="6" customFormat="1" ht="20.100000000000001" hidden="1" customHeight="1">
      <c r="A852" s="85"/>
      <c r="D852" s="45"/>
      <c r="E852" s="6" t="str">
        <f>E109</f>
        <v>4+831.75</v>
      </c>
      <c r="N852" s="125"/>
      <c r="O852" s="125"/>
      <c r="P852" s="125"/>
      <c r="Q852" s="14"/>
      <c r="R852" s="130"/>
      <c r="S852" s="123"/>
      <c r="T852" s="124"/>
      <c r="U852" s="10"/>
      <c r="V852" s="118"/>
      <c r="W852" s="122"/>
      <c r="X852" s="122"/>
      <c r="Y852" s="46"/>
    </row>
    <row r="853" spans="1:25" s="6" customFormat="1" ht="20.100000000000001" hidden="1" customHeight="1">
      <c r="A853" s="85"/>
      <c r="D853" s="45"/>
      <c r="E853" s="6" t="str">
        <f>""&amp;C34&amp;"단 : "&amp;FIXED(V853,3)&amp;"kg x 1.02 / 40kg x "&amp;Y853&amp;"공"</f>
        <v>1단 : 841.738kg x 1.02 / 40kg x 0공</v>
      </c>
      <c r="N853" s="156">
        <f t="shared" si="94"/>
        <v>0</v>
      </c>
      <c r="O853" s="156"/>
      <c r="P853" s="156"/>
      <c r="Q853" s="14" t="s">
        <v>17</v>
      </c>
      <c r="R853" s="162">
        <f t="shared" si="97"/>
        <v>0</v>
      </c>
      <c r="S853" s="163"/>
      <c r="T853" s="164"/>
      <c r="U853" s="10" t="s">
        <v>37</v>
      </c>
      <c r="V853" s="154">
        <f>R569</f>
        <v>841.73800000000006</v>
      </c>
      <c r="W853" s="155"/>
      <c r="X853" s="155"/>
      <c r="Y853" s="46">
        <f>E34</f>
        <v>0</v>
      </c>
    </row>
    <row r="854" spans="1:25" s="6" customFormat="1" ht="20.100000000000001" hidden="1" customHeight="1">
      <c r="A854" s="85"/>
      <c r="D854" s="45"/>
      <c r="E854" s="6" t="str">
        <f>""&amp;C35&amp;"단 : "&amp;FIXED(V854,3)&amp;"kg x 1.02 / 40kg x "&amp;Y854&amp;"공"</f>
        <v>2단 : 693.196kg x 1.02 / 40kg x 0공</v>
      </c>
      <c r="N854" s="156">
        <f t="shared" si="94"/>
        <v>0</v>
      </c>
      <c r="O854" s="156"/>
      <c r="P854" s="156"/>
      <c r="Q854" s="14" t="s">
        <v>17</v>
      </c>
      <c r="R854" s="162">
        <f t="shared" si="97"/>
        <v>0</v>
      </c>
      <c r="S854" s="163"/>
      <c r="T854" s="164"/>
      <c r="U854" s="10" t="s">
        <v>37</v>
      </c>
      <c r="V854" s="154">
        <f>R576</f>
        <v>693.19600000000003</v>
      </c>
      <c r="W854" s="155"/>
      <c r="X854" s="155"/>
      <c r="Y854" s="46">
        <f>E35</f>
        <v>0</v>
      </c>
    </row>
    <row r="855" spans="1:25" s="6" customFormat="1" ht="20.100000000000001" hidden="1" customHeight="1">
      <c r="A855" s="85"/>
      <c r="D855" s="45"/>
      <c r="E855" s="6" t="str">
        <f>""&amp;C36&amp;"단 : "&amp;FIXED(V855,3)&amp;"kg x 1.02 / 40kg x "&amp;Y855&amp;"공"</f>
        <v>3단 : 578.532kg x 1.02 / 40kg x 0공</v>
      </c>
      <c r="N855" s="156">
        <f t="shared" si="94"/>
        <v>0</v>
      </c>
      <c r="O855" s="156"/>
      <c r="P855" s="156"/>
      <c r="Q855" s="14" t="s">
        <v>17</v>
      </c>
      <c r="R855" s="162">
        <f t="shared" si="97"/>
        <v>0</v>
      </c>
      <c r="S855" s="163"/>
      <c r="T855" s="164"/>
      <c r="U855" s="10" t="s">
        <v>37</v>
      </c>
      <c r="V855" s="154">
        <f>R583</f>
        <v>578.53200000000004</v>
      </c>
      <c r="W855" s="155"/>
      <c r="X855" s="155"/>
      <c r="Y855" s="46">
        <f>E36</f>
        <v>0</v>
      </c>
    </row>
    <row r="856" spans="1:25" s="6" customFormat="1" ht="20.100000000000001" hidden="1" customHeight="1">
      <c r="A856" s="85"/>
      <c r="D856" s="45"/>
      <c r="E856" s="6" t="str">
        <f>""&amp;C37&amp;"단 : "&amp;FIXED(V856,3)&amp;"kg x 1.02 / 40kg x "&amp;Y856&amp;"공"</f>
        <v>4단 : 578.532kg x 1.02 / 40kg x 0공</v>
      </c>
      <c r="N856" s="156">
        <f t="shared" si="94"/>
        <v>0</v>
      </c>
      <c r="O856" s="156"/>
      <c r="P856" s="156"/>
      <c r="Q856" s="14" t="s">
        <v>17</v>
      </c>
      <c r="R856" s="162">
        <f t="shared" si="97"/>
        <v>0</v>
      </c>
      <c r="S856" s="163"/>
      <c r="T856" s="164"/>
      <c r="U856" s="10" t="s">
        <v>37</v>
      </c>
      <c r="V856" s="154">
        <f>R590</f>
        <v>578.53200000000004</v>
      </c>
      <c r="W856" s="155"/>
      <c r="X856" s="155"/>
      <c r="Y856" s="46">
        <f>E37</f>
        <v>0</v>
      </c>
    </row>
    <row r="857" spans="1:25" s="6" customFormat="1" ht="20.100000000000001" hidden="1" customHeight="1">
      <c r="A857" s="85"/>
      <c r="D857" s="45"/>
      <c r="E857" s="6" t="str">
        <f>""&amp;C38&amp;"단 : "&amp;FIXED(V857,3)&amp;"kg x 1.02 / 40kg x "&amp;Y857&amp;"공"</f>
        <v>5단 : 578.532kg x 1.02 / 40kg x 0공</v>
      </c>
      <c r="N857" s="156">
        <f t="shared" si="94"/>
        <v>0</v>
      </c>
      <c r="O857" s="156"/>
      <c r="P857" s="156"/>
      <c r="Q857" s="14" t="s">
        <v>17</v>
      </c>
      <c r="R857" s="162">
        <f t="shared" si="97"/>
        <v>0</v>
      </c>
      <c r="S857" s="163"/>
      <c r="T857" s="164"/>
      <c r="U857" s="10" t="s">
        <v>37</v>
      </c>
      <c r="V857" s="154">
        <f>R597</f>
        <v>578.53200000000004</v>
      </c>
      <c r="W857" s="155"/>
      <c r="X857" s="155"/>
      <c r="Y857" s="46">
        <f>E38</f>
        <v>0</v>
      </c>
    </row>
    <row r="858" spans="1:25" s="6" customFormat="1" ht="20.100000000000001" hidden="1" customHeight="1">
      <c r="A858" s="85"/>
      <c r="D858" s="45"/>
      <c r="E858" s="6" t="str">
        <f>E115</f>
        <v>4+849.75</v>
      </c>
      <c r="N858" s="125"/>
      <c r="O858" s="125"/>
      <c r="P858" s="125"/>
      <c r="Q858" s="14"/>
      <c r="R858" s="130"/>
      <c r="S858" s="123"/>
      <c r="T858" s="124"/>
      <c r="U858" s="10"/>
      <c r="V858" s="118"/>
      <c r="W858" s="122"/>
      <c r="X858" s="122"/>
      <c r="Y858" s="46"/>
    </row>
    <row r="859" spans="1:25" s="6" customFormat="1" ht="20.100000000000001" hidden="1" customHeight="1">
      <c r="A859" s="85"/>
      <c r="D859" s="45"/>
      <c r="E859" s="6" t="str">
        <f>""&amp;C39&amp;"단 : "&amp;FIXED(V859,3)&amp;"kg x 1.02 / 40kg x "&amp;Y859&amp;"공"</f>
        <v>1단 : 742.710kg x 1.02 / 40kg x 0공</v>
      </c>
      <c r="N859" s="156">
        <f>ROUND(V859*1.02*Y859/1000,3)</f>
        <v>0</v>
      </c>
      <c r="O859" s="156"/>
      <c r="P859" s="156"/>
      <c r="Q859" s="14" t="s">
        <v>17</v>
      </c>
      <c r="R859" s="162">
        <f>ROUND(V859*1.02/40*Y859,0)</f>
        <v>0</v>
      </c>
      <c r="S859" s="163"/>
      <c r="T859" s="164"/>
      <c r="U859" s="10"/>
      <c r="V859" s="154">
        <f>R605</f>
        <v>742.71</v>
      </c>
      <c r="W859" s="155"/>
      <c r="X859" s="155"/>
      <c r="Y859" s="46">
        <f>E39</f>
        <v>0</v>
      </c>
    </row>
    <row r="860" spans="1:25" s="6" customFormat="1" ht="20.100000000000001" hidden="1" customHeight="1">
      <c r="A860" s="85"/>
      <c r="D860" s="45"/>
      <c r="E860" s="6" t="str">
        <f>""&amp;C40&amp;"단 : "&amp;FIXED(V860,3)&amp;"kg x 1.02 / 40kg x "&amp;Y860&amp;"공"</f>
        <v>2단 : 643.682kg x 1.02 / 40kg x 0공</v>
      </c>
      <c r="N860" s="156">
        <f t="shared" ref="N860:N883" si="98">ROUND(V860*1.02*Y860/1000,3)</f>
        <v>0</v>
      </c>
      <c r="O860" s="156"/>
      <c r="P860" s="156"/>
      <c r="Q860" s="14" t="s">
        <v>17</v>
      </c>
      <c r="R860" s="162">
        <f t="shared" ref="R860:R884" si="99">ROUND(V860*1.02/40*Y860,0)</f>
        <v>0</v>
      </c>
      <c r="S860" s="163"/>
      <c r="T860" s="164"/>
      <c r="U860" s="10"/>
      <c r="V860" s="154">
        <f>R612</f>
        <v>643.68200000000002</v>
      </c>
      <c r="W860" s="155"/>
      <c r="X860" s="155"/>
      <c r="Y860" s="46">
        <f>E40</f>
        <v>0</v>
      </c>
    </row>
    <row r="861" spans="1:25" s="6" customFormat="1" ht="20.100000000000001" hidden="1" customHeight="1">
      <c r="A861" s="85"/>
      <c r="D861" s="45"/>
      <c r="E861" s="6" t="str">
        <f>""&amp;C41&amp;"단 : "&amp;FIXED(V861,3)&amp;"kg x 1.02 / 40kg x "&amp;Y861&amp;"공"</f>
        <v>3단 : 578.532kg x 1.02 / 40kg x 0공</v>
      </c>
      <c r="N861" s="156">
        <f t="shared" si="98"/>
        <v>0</v>
      </c>
      <c r="O861" s="156"/>
      <c r="P861" s="156"/>
      <c r="Q861" s="14" t="s">
        <v>17</v>
      </c>
      <c r="R861" s="162">
        <f t="shared" si="99"/>
        <v>0</v>
      </c>
      <c r="S861" s="163"/>
      <c r="T861" s="164"/>
      <c r="U861" s="10"/>
      <c r="V861" s="154">
        <f>R619</f>
        <v>578.53200000000004</v>
      </c>
      <c r="W861" s="155"/>
      <c r="X861" s="155"/>
      <c r="Y861" s="46">
        <f>E41</f>
        <v>0</v>
      </c>
    </row>
    <row r="862" spans="1:25" s="6" customFormat="1" ht="20.100000000000001" hidden="1" customHeight="1">
      <c r="A862" s="85"/>
      <c r="D862" s="45"/>
      <c r="E862" s="6" t="str">
        <f>""&amp;C42&amp;"단 : "&amp;FIXED(V862,3)&amp;"kg x 1.02 / 40kg x "&amp;Y862&amp;"공"</f>
        <v>4단 : 578.532kg x 1.02 / 40kg x 0공</v>
      </c>
      <c r="N862" s="156">
        <f t="shared" si="98"/>
        <v>0</v>
      </c>
      <c r="O862" s="156"/>
      <c r="P862" s="156"/>
      <c r="Q862" s="14" t="s">
        <v>17</v>
      </c>
      <c r="R862" s="162">
        <f t="shared" si="99"/>
        <v>0</v>
      </c>
      <c r="S862" s="163"/>
      <c r="T862" s="164"/>
      <c r="U862" s="10"/>
      <c r="V862" s="154">
        <f>R626</f>
        <v>578.53200000000004</v>
      </c>
      <c r="W862" s="155"/>
      <c r="X862" s="155"/>
      <c r="Y862" s="46">
        <f>E42</f>
        <v>0</v>
      </c>
    </row>
    <row r="863" spans="1:25" s="6" customFormat="1" ht="20.100000000000001" hidden="1" customHeight="1">
      <c r="A863" s="85"/>
      <c r="D863" s="45"/>
      <c r="E863" s="6" t="str">
        <f>""&amp;C43&amp;"단 : "&amp;FIXED(V863,3)&amp;"kg x 1.02 / 40kg x "&amp;Y863&amp;"공"</f>
        <v>5단 : 578.532kg x 1.02 / 40kg x 0공</v>
      </c>
      <c r="N863" s="156">
        <f t="shared" si="98"/>
        <v>0</v>
      </c>
      <c r="O863" s="156"/>
      <c r="P863" s="156"/>
      <c r="Q863" s="14" t="s">
        <v>17</v>
      </c>
      <c r="R863" s="162">
        <f t="shared" si="99"/>
        <v>0</v>
      </c>
      <c r="S863" s="163"/>
      <c r="T863" s="164"/>
      <c r="U863" s="10"/>
      <c r="V863" s="154">
        <f>R633</f>
        <v>578.53200000000004</v>
      </c>
      <c r="W863" s="155"/>
      <c r="X863" s="155"/>
      <c r="Y863" s="46">
        <f>E43</f>
        <v>0</v>
      </c>
    </row>
    <row r="864" spans="1:25" s="6" customFormat="1" ht="20.100000000000001" hidden="1" customHeight="1">
      <c r="A864" s="85"/>
      <c r="D864" s="45"/>
      <c r="E864" s="6" t="str">
        <f>E121</f>
        <v>4+867.75</v>
      </c>
      <c r="N864" s="125"/>
      <c r="O864" s="125"/>
      <c r="P864" s="125"/>
      <c r="Q864" s="14"/>
      <c r="R864" s="130"/>
      <c r="S864" s="123"/>
      <c r="T864" s="124"/>
      <c r="U864" s="10"/>
      <c r="V864" s="118"/>
      <c r="W864" s="122"/>
      <c r="X864" s="122"/>
      <c r="Y864" s="46"/>
    </row>
    <row r="865" spans="1:25" s="6" customFormat="1" ht="20.100000000000001" hidden="1" customHeight="1">
      <c r="A865" s="85"/>
      <c r="D865" s="45"/>
      <c r="E865" s="6" t="str">
        <f>""&amp;C44&amp;"단 : "&amp;FIXED(V865,3)&amp;"kg x 1.02 / 40kg x "&amp;Y865&amp;"공"</f>
        <v>1단 : 693.196kg x 1.02 / 40kg x 0공</v>
      </c>
      <c r="N865" s="156">
        <f t="shared" si="98"/>
        <v>0</v>
      </c>
      <c r="O865" s="156"/>
      <c r="P865" s="156"/>
      <c r="Q865" s="14" t="s">
        <v>17</v>
      </c>
      <c r="R865" s="162">
        <f t="shared" si="99"/>
        <v>0</v>
      </c>
      <c r="S865" s="163"/>
      <c r="T865" s="164"/>
      <c r="U865" s="10"/>
      <c r="V865" s="154">
        <f>R641</f>
        <v>693.19600000000003</v>
      </c>
      <c r="W865" s="155"/>
      <c r="X865" s="155"/>
      <c r="Y865" s="46">
        <f>E44</f>
        <v>0</v>
      </c>
    </row>
    <row r="866" spans="1:25" s="6" customFormat="1" ht="20.100000000000001" hidden="1" customHeight="1">
      <c r="A866" s="85"/>
      <c r="D866" s="45"/>
      <c r="E866" s="6" t="str">
        <f>""&amp;C45&amp;"단 : "&amp;FIXED(V866,3)&amp;"kg x 1.02 / 40kg x "&amp;Y866&amp;"공"</f>
        <v>2단 : 643.682kg x 1.02 / 40kg x 0공</v>
      </c>
      <c r="N866" s="156">
        <f t="shared" si="98"/>
        <v>0</v>
      </c>
      <c r="O866" s="156"/>
      <c r="P866" s="156"/>
      <c r="Q866" s="14" t="s">
        <v>17</v>
      </c>
      <c r="R866" s="162">
        <f t="shared" si="99"/>
        <v>0</v>
      </c>
      <c r="S866" s="163"/>
      <c r="T866" s="164"/>
      <c r="U866" s="10"/>
      <c r="V866" s="154">
        <f>R648</f>
        <v>643.68200000000002</v>
      </c>
      <c r="W866" s="155"/>
      <c r="X866" s="155"/>
      <c r="Y866" s="46">
        <f>E45</f>
        <v>0</v>
      </c>
    </row>
    <row r="867" spans="1:25" s="6" customFormat="1" ht="20.100000000000001" hidden="1" customHeight="1">
      <c r="A867" s="85"/>
      <c r="D867" s="45"/>
      <c r="E867" s="6" t="str">
        <f>""&amp;C46&amp;"단 : "&amp;FIXED(V867,3)&amp;"kg x 1.02 / 40kg x "&amp;Y867&amp;"공"</f>
        <v>3단 : 578.532kg x 1.02 / 40kg x 0공</v>
      </c>
      <c r="N867" s="156">
        <f t="shared" si="98"/>
        <v>0</v>
      </c>
      <c r="O867" s="156"/>
      <c r="P867" s="156"/>
      <c r="Q867" s="14" t="s">
        <v>17</v>
      </c>
      <c r="R867" s="162">
        <f t="shared" si="99"/>
        <v>0</v>
      </c>
      <c r="S867" s="163"/>
      <c r="T867" s="164"/>
      <c r="U867" s="10"/>
      <c r="V867" s="154">
        <f>R655</f>
        <v>578.53200000000004</v>
      </c>
      <c r="W867" s="155"/>
      <c r="X867" s="155"/>
      <c r="Y867" s="46">
        <f>E46</f>
        <v>0</v>
      </c>
    </row>
    <row r="868" spans="1:25" s="6" customFormat="1" ht="20.100000000000001" hidden="1" customHeight="1">
      <c r="A868" s="85"/>
      <c r="D868" s="45"/>
      <c r="E868" s="6" t="str">
        <f>""&amp;C47&amp;"단 : "&amp;FIXED(V868,3)&amp;"kg x 1.02 / 40kg x "&amp;Y868&amp;"공"</f>
        <v>4단 : 578.532kg x 1.02 / 40kg x 0공</v>
      </c>
      <c r="N868" s="156">
        <f t="shared" si="98"/>
        <v>0</v>
      </c>
      <c r="O868" s="156"/>
      <c r="P868" s="156"/>
      <c r="Q868" s="14" t="s">
        <v>17</v>
      </c>
      <c r="R868" s="225">
        <f t="shared" si="99"/>
        <v>0</v>
      </c>
      <c r="S868" s="163"/>
      <c r="T868" s="164"/>
      <c r="U868" s="10"/>
      <c r="V868" s="154">
        <f>R662</f>
        <v>578.53200000000004</v>
      </c>
      <c r="W868" s="155"/>
      <c r="X868" s="155"/>
      <c r="Y868" s="46">
        <f>E47</f>
        <v>0</v>
      </c>
    </row>
    <row r="869" spans="1:25" s="6" customFormat="1" ht="20.100000000000001" hidden="1" customHeight="1">
      <c r="A869" s="85"/>
      <c r="D869" s="45"/>
      <c r="E869" s="6" t="str">
        <f>""&amp;C48&amp;"단 : "&amp;FIXED(V869,3)&amp;"kg x 1.02 / 40kg x "&amp;Y869&amp;"공"</f>
        <v>5단 : 578.532kg x 1.02 / 40kg x 0공</v>
      </c>
      <c r="N869" s="156">
        <f t="shared" si="98"/>
        <v>0</v>
      </c>
      <c r="O869" s="156"/>
      <c r="P869" s="156"/>
      <c r="Q869" s="14" t="s">
        <v>17</v>
      </c>
      <c r="R869" s="225">
        <f t="shared" si="99"/>
        <v>0</v>
      </c>
      <c r="S869" s="163"/>
      <c r="T869" s="164"/>
      <c r="U869" s="10"/>
      <c r="V869" s="154">
        <f>R669</f>
        <v>578.53200000000004</v>
      </c>
      <c r="W869" s="155"/>
      <c r="X869" s="155"/>
      <c r="Y869" s="46">
        <f>E48</f>
        <v>0</v>
      </c>
    </row>
    <row r="870" spans="1:25" s="6" customFormat="1" ht="20.100000000000001" hidden="1" customHeight="1">
      <c r="A870" s="85"/>
      <c r="D870" s="45"/>
      <c r="E870" s="6" t="str">
        <f>E127</f>
        <v>4+884</v>
      </c>
      <c r="N870" s="125"/>
      <c r="O870" s="125"/>
      <c r="P870" s="125"/>
      <c r="Q870" s="14"/>
      <c r="R870" s="130"/>
      <c r="S870" s="123"/>
      <c r="T870" s="124"/>
      <c r="U870" s="10"/>
      <c r="V870" s="118"/>
      <c r="W870" s="122"/>
      <c r="X870" s="122"/>
      <c r="Y870" s="46"/>
    </row>
    <row r="871" spans="1:25" s="6" customFormat="1" ht="20.100000000000001" hidden="1" customHeight="1">
      <c r="A871" s="85"/>
      <c r="D871" s="45"/>
      <c r="E871" s="6" t="str">
        <f>""&amp;C49&amp;"단 : "&amp;FIXED(V871,3)&amp;"kg x 1.02 / 40kg x "&amp;Y871&amp;"공"</f>
        <v>1단 : 742.710kg x 1.02 / 40kg x 0공</v>
      </c>
      <c r="N871" s="156">
        <f t="shared" si="98"/>
        <v>0</v>
      </c>
      <c r="O871" s="156"/>
      <c r="P871" s="156"/>
      <c r="Q871" s="14" t="s">
        <v>17</v>
      </c>
      <c r="R871" s="225">
        <f t="shared" si="99"/>
        <v>0</v>
      </c>
      <c r="S871" s="163"/>
      <c r="T871" s="164"/>
      <c r="U871" s="10"/>
      <c r="V871" s="154">
        <f>R677</f>
        <v>742.71</v>
      </c>
      <c r="W871" s="155"/>
      <c r="X871" s="155"/>
      <c r="Y871" s="46">
        <f>E49</f>
        <v>0</v>
      </c>
    </row>
    <row r="872" spans="1:25" s="6" customFormat="1" ht="20.100000000000001" hidden="1" customHeight="1">
      <c r="A872" s="21"/>
      <c r="B872" s="22"/>
      <c r="C872" s="22"/>
      <c r="D872" s="47"/>
      <c r="E872" s="22" t="str">
        <f>""&amp;C50&amp;"단 : "&amp;FIXED(V872,3)&amp;"kg x 1.02 / 40kg x "&amp;Y872&amp;"공"</f>
        <v>2단 : 643.682kg x 1.02 / 40kg x 0공</v>
      </c>
      <c r="F872" s="22"/>
      <c r="G872" s="22"/>
      <c r="H872" s="22"/>
      <c r="I872" s="22"/>
      <c r="J872" s="22"/>
      <c r="K872" s="22"/>
      <c r="L872" s="22"/>
      <c r="M872" s="22"/>
      <c r="N872" s="224">
        <f t="shared" si="98"/>
        <v>0</v>
      </c>
      <c r="O872" s="224"/>
      <c r="P872" s="224"/>
      <c r="Q872" s="53" t="s">
        <v>17</v>
      </c>
      <c r="R872" s="221">
        <f t="shared" si="99"/>
        <v>0</v>
      </c>
      <c r="S872" s="222"/>
      <c r="T872" s="223"/>
      <c r="U872" s="25"/>
      <c r="V872" s="154">
        <f>R684</f>
        <v>643.68200000000002</v>
      </c>
      <c r="W872" s="155"/>
      <c r="X872" s="155"/>
      <c r="Y872" s="46">
        <f>E50</f>
        <v>0</v>
      </c>
    </row>
    <row r="873" spans="1:25" s="6" customFormat="1" ht="20.100000000000001" hidden="1" customHeight="1">
      <c r="A873" s="85"/>
      <c r="D873" s="45"/>
      <c r="E873" s="6" t="str">
        <f>""&amp;C51&amp;"단 : "&amp;FIXED(V873,3)&amp;"kg x 1.02 / 40kg x "&amp;Y873&amp;"공"</f>
        <v>3단 : 578.532kg x 1.02 / 40kg x 0공</v>
      </c>
      <c r="N873" s="156">
        <f t="shared" si="98"/>
        <v>0</v>
      </c>
      <c r="O873" s="156"/>
      <c r="P873" s="156"/>
      <c r="Q873" s="14" t="s">
        <v>17</v>
      </c>
      <c r="R873" s="162">
        <f t="shared" si="99"/>
        <v>0</v>
      </c>
      <c r="S873" s="163"/>
      <c r="T873" s="164"/>
      <c r="U873" s="10"/>
      <c r="V873" s="154">
        <f>R691</f>
        <v>578.53200000000004</v>
      </c>
      <c r="W873" s="155"/>
      <c r="X873" s="155"/>
      <c r="Y873" s="46">
        <f>E51</f>
        <v>0</v>
      </c>
    </row>
    <row r="874" spans="1:25" s="6" customFormat="1" ht="20.100000000000001" hidden="1" customHeight="1">
      <c r="A874" s="85"/>
      <c r="D874" s="45"/>
      <c r="E874" s="6" t="str">
        <f>""&amp;C52&amp;"단 : "&amp;FIXED(V874,3)&amp;"kg x 1.02 / 40kg x "&amp;Y874&amp;"공"</f>
        <v>4단 : 578.532kg x 1.02 / 40kg x 0공</v>
      </c>
      <c r="N874" s="156">
        <f t="shared" si="98"/>
        <v>0</v>
      </c>
      <c r="O874" s="156"/>
      <c r="P874" s="156"/>
      <c r="Q874" s="14" t="s">
        <v>17</v>
      </c>
      <c r="R874" s="225">
        <f t="shared" si="99"/>
        <v>0</v>
      </c>
      <c r="S874" s="163"/>
      <c r="T874" s="164"/>
      <c r="U874" s="10"/>
      <c r="V874" s="154">
        <f>R698</f>
        <v>578.53200000000004</v>
      </c>
      <c r="W874" s="155"/>
      <c r="X874" s="155"/>
      <c r="Y874" s="46">
        <f>E52</f>
        <v>0</v>
      </c>
    </row>
    <row r="875" spans="1:25" s="6" customFormat="1" ht="20.100000000000001" hidden="1" customHeight="1">
      <c r="A875" s="85"/>
      <c r="D875" s="45"/>
      <c r="E875" s="6" t="str">
        <f>""&amp;C53&amp;"단 : "&amp;FIXED(V875,3)&amp;"kg x 1.02 / 40kg x "&amp;Y875&amp;"공"</f>
        <v>5단 : 578.532kg x 1.02 / 40kg x 0공</v>
      </c>
      <c r="N875" s="156">
        <f t="shared" si="98"/>
        <v>0</v>
      </c>
      <c r="O875" s="156"/>
      <c r="P875" s="156"/>
      <c r="Q875" s="14" t="s">
        <v>17</v>
      </c>
      <c r="R875" s="225">
        <f t="shared" si="99"/>
        <v>0</v>
      </c>
      <c r="S875" s="163"/>
      <c r="T875" s="164"/>
      <c r="U875" s="10"/>
      <c r="V875" s="154">
        <f>R705</f>
        <v>578.53200000000004</v>
      </c>
      <c r="W875" s="155"/>
      <c r="X875" s="155"/>
      <c r="Y875" s="46">
        <f>E53</f>
        <v>0</v>
      </c>
    </row>
    <row r="876" spans="1:25" s="6" customFormat="1" ht="20.100000000000001" hidden="1" customHeight="1">
      <c r="A876" s="85"/>
      <c r="D876" s="45"/>
      <c r="E876" s="6" t="str">
        <f>E133</f>
        <v>4+906</v>
      </c>
      <c r="N876" s="125"/>
      <c r="O876" s="125"/>
      <c r="P876" s="125"/>
      <c r="Q876" s="14"/>
      <c r="R876" s="130"/>
      <c r="S876" s="123"/>
      <c r="T876" s="124"/>
      <c r="U876" s="10"/>
      <c r="V876" s="118"/>
      <c r="W876" s="122"/>
      <c r="X876" s="122"/>
      <c r="Y876" s="46"/>
    </row>
    <row r="877" spans="1:25" s="6" customFormat="1" ht="20.100000000000001" hidden="1" customHeight="1">
      <c r="A877" s="85"/>
      <c r="D877" s="45"/>
      <c r="E877" s="6" t="str">
        <f>""&amp;C54&amp;"단 : "&amp;FIXED(V877,3)&amp;"kg x 1.02 / 40kg x "&amp;Y877&amp;"공"</f>
        <v>1단 : 792.224kg x 1.02 / 40kg x 0공</v>
      </c>
      <c r="N877" s="156">
        <f t="shared" si="98"/>
        <v>0</v>
      </c>
      <c r="O877" s="156"/>
      <c r="P877" s="156"/>
      <c r="Q877" s="14" t="s">
        <v>17</v>
      </c>
      <c r="R877" s="225">
        <f t="shared" si="99"/>
        <v>0</v>
      </c>
      <c r="S877" s="163"/>
      <c r="T877" s="164"/>
      <c r="U877" s="10"/>
      <c r="V877" s="154">
        <f>R713</f>
        <v>792.22400000000005</v>
      </c>
      <c r="W877" s="155"/>
      <c r="X877" s="155"/>
      <c r="Y877" s="46">
        <f>E54</f>
        <v>0</v>
      </c>
    </row>
    <row r="878" spans="1:25" s="6" customFormat="1" ht="20.100000000000001" hidden="1" customHeight="1">
      <c r="A878" s="85"/>
      <c r="D878" s="45"/>
      <c r="E878" s="6" t="str">
        <f>""&amp;C55&amp;"단 : "&amp;FIXED(V878,3)&amp;"kg x 1.02 / 40kg x "&amp;Y878&amp;"공"</f>
        <v>2단 : 693.196kg x 1.02 / 40kg x 0공</v>
      </c>
      <c r="N878" s="156">
        <f t="shared" si="98"/>
        <v>0</v>
      </c>
      <c r="O878" s="156"/>
      <c r="P878" s="156"/>
      <c r="Q878" s="14" t="s">
        <v>17</v>
      </c>
      <c r="R878" s="225">
        <f t="shared" si="99"/>
        <v>0</v>
      </c>
      <c r="S878" s="163"/>
      <c r="T878" s="164"/>
      <c r="U878" s="10"/>
      <c r="V878" s="154">
        <f>R720</f>
        <v>693.19600000000003</v>
      </c>
      <c r="W878" s="155"/>
      <c r="X878" s="155"/>
      <c r="Y878" s="46">
        <f>E55</f>
        <v>0</v>
      </c>
    </row>
    <row r="879" spans="1:25" s="6" customFormat="1" ht="20.100000000000001" hidden="1" customHeight="1">
      <c r="A879" s="85"/>
      <c r="D879" s="45"/>
      <c r="E879" s="6" t="str">
        <f>""&amp;C56&amp;"단 : "&amp;FIXED(V879,3)&amp;"kg x 1.02 / 40kg x "&amp;Y879&amp;"공"</f>
        <v>3단 : 710.135kg x 1.02 / 40kg x 0공</v>
      </c>
      <c r="N879" s="156">
        <f t="shared" si="98"/>
        <v>0</v>
      </c>
      <c r="O879" s="156"/>
      <c r="P879" s="156"/>
      <c r="Q879" s="14" t="s">
        <v>17</v>
      </c>
      <c r="R879" s="162">
        <f t="shared" si="99"/>
        <v>0</v>
      </c>
      <c r="S879" s="163"/>
      <c r="T879" s="164"/>
      <c r="U879" s="10"/>
      <c r="V879" s="154">
        <f>R727</f>
        <v>710.13499999999999</v>
      </c>
      <c r="W879" s="155"/>
      <c r="X879" s="155"/>
      <c r="Y879" s="46">
        <f>E56</f>
        <v>0</v>
      </c>
    </row>
    <row r="880" spans="1:25" s="6" customFormat="1" ht="20.100000000000001" hidden="1" customHeight="1">
      <c r="A880" s="85"/>
      <c r="D880" s="45"/>
      <c r="E880" s="6" t="str">
        <f>""&amp;C57&amp;"단 : "&amp;FIXED(V880,3)&amp;"kg x 1.02 / 40kg x "&amp;Y880&amp;"공"</f>
        <v>4단 : 643.682kg x 1.02 / 40kg x 0공</v>
      </c>
      <c r="N880" s="156">
        <f t="shared" si="98"/>
        <v>0</v>
      </c>
      <c r="O880" s="156"/>
      <c r="P880" s="156"/>
      <c r="Q880" s="14" t="s">
        <v>17</v>
      </c>
      <c r="R880" s="162">
        <f t="shared" si="99"/>
        <v>0</v>
      </c>
      <c r="S880" s="163"/>
      <c r="T880" s="164"/>
      <c r="U880" s="10"/>
      <c r="V880" s="154">
        <f>R734</f>
        <v>643.68200000000002</v>
      </c>
      <c r="W880" s="155"/>
      <c r="X880" s="155"/>
      <c r="Y880" s="46">
        <f>E57</f>
        <v>0</v>
      </c>
    </row>
    <row r="881" spans="1:25" s="6" customFormat="1" ht="20.100000000000001" hidden="1" customHeight="1">
      <c r="A881" s="85"/>
      <c r="D881" s="45"/>
      <c r="E881" s="6" t="str">
        <f>E138</f>
        <v>4+926</v>
      </c>
      <c r="N881" s="125"/>
      <c r="O881" s="125"/>
      <c r="P881" s="125"/>
      <c r="Q881" s="14"/>
      <c r="R881" s="130"/>
      <c r="S881" s="123"/>
      <c r="T881" s="124"/>
      <c r="U881" s="10"/>
      <c r="V881" s="118"/>
      <c r="W881" s="122"/>
      <c r="X881" s="122"/>
      <c r="Y881" s="46"/>
    </row>
    <row r="882" spans="1:25" s="6" customFormat="1" ht="20.100000000000001" hidden="1" customHeight="1">
      <c r="A882" s="85"/>
      <c r="D882" s="45"/>
      <c r="E882" s="6" t="str">
        <f>""&amp;C58&amp;"단 : "&amp;FIXED(V882,3)&amp;"kg x 1.02 / 40kg x "&amp;Y882&amp;"공"</f>
        <v>1단 : 1,056.733kg x 1.02 / 40kg x 0공</v>
      </c>
      <c r="N882" s="156">
        <f t="shared" si="98"/>
        <v>0</v>
      </c>
      <c r="O882" s="156"/>
      <c r="P882" s="156"/>
      <c r="Q882" s="14" t="s">
        <v>17</v>
      </c>
      <c r="R882" s="162">
        <f t="shared" si="99"/>
        <v>0</v>
      </c>
      <c r="S882" s="163"/>
      <c r="T882" s="164"/>
      <c r="U882" s="10"/>
      <c r="V882" s="154">
        <f>R742</f>
        <v>1056.7329999999999</v>
      </c>
      <c r="W882" s="155"/>
      <c r="X882" s="155"/>
      <c r="Y882" s="46">
        <f>E58</f>
        <v>0</v>
      </c>
    </row>
    <row r="883" spans="1:25" s="6" customFormat="1" ht="20.100000000000001" hidden="1" customHeight="1">
      <c r="A883" s="85"/>
      <c r="D883" s="45"/>
      <c r="E883" s="6" t="str">
        <f>""&amp;C59&amp;"단 : "&amp;FIXED(V883,3)&amp;"kg x 1.02 / 40kg x "&amp;Y883&amp;"공"</f>
        <v>2단 : 956.402kg x 1.02 / 40kg x 0공</v>
      </c>
      <c r="N883" s="156">
        <f t="shared" si="98"/>
        <v>0</v>
      </c>
      <c r="O883" s="156"/>
      <c r="P883" s="156"/>
      <c r="Q883" s="14" t="s">
        <v>17</v>
      </c>
      <c r="R883" s="162">
        <f t="shared" si="99"/>
        <v>0</v>
      </c>
      <c r="S883" s="163"/>
      <c r="T883" s="164"/>
      <c r="U883" s="10"/>
      <c r="V883" s="154">
        <f>R749</f>
        <v>956.40200000000004</v>
      </c>
      <c r="W883" s="155"/>
      <c r="X883" s="155"/>
      <c r="Y883" s="46">
        <f>E59</f>
        <v>0</v>
      </c>
    </row>
    <row r="884" spans="1:25" s="6" customFormat="1" ht="20.100000000000001" hidden="1" customHeight="1">
      <c r="A884" s="85"/>
      <c r="D884" s="45"/>
      <c r="E884" s="6" t="str">
        <f>""&amp;C60&amp;"단 : "&amp;FIXED(V884,3)&amp;"kg x 1.02 / 40kg x "&amp;Y884&amp;"공"</f>
        <v>3단 : 792.224kg x 1.02 / 40kg x 0공</v>
      </c>
      <c r="N884" s="156">
        <f>ROUND(V884*1.02*Y884/1000,3)</f>
        <v>0</v>
      </c>
      <c r="O884" s="156"/>
      <c r="P884" s="156"/>
      <c r="Q884" s="14" t="s">
        <v>17</v>
      </c>
      <c r="R884" s="162">
        <f t="shared" si="99"/>
        <v>0</v>
      </c>
      <c r="S884" s="163"/>
      <c r="T884" s="164"/>
      <c r="U884" s="10"/>
      <c r="V884" s="154">
        <f>R756</f>
        <v>792.22400000000005</v>
      </c>
      <c r="W884" s="155"/>
      <c r="X884" s="155"/>
      <c r="Y884" s="46">
        <f>E60</f>
        <v>0</v>
      </c>
    </row>
    <row r="885" spans="1:25" s="6" customFormat="1" ht="20.100000000000001" hidden="1" customHeight="1">
      <c r="A885" s="85"/>
      <c r="D885" s="45"/>
      <c r="E885" s="6" t="str">
        <f>E142</f>
        <v>4+946</v>
      </c>
      <c r="N885" s="125"/>
      <c r="O885" s="125"/>
      <c r="P885" s="125"/>
      <c r="Q885" s="14"/>
      <c r="R885" s="130"/>
      <c r="S885" s="123"/>
      <c r="T885" s="124"/>
      <c r="U885" s="10"/>
      <c r="V885" s="118"/>
      <c r="W885" s="122"/>
      <c r="X885" s="122"/>
      <c r="Y885" s="46"/>
    </row>
    <row r="886" spans="1:25" s="6" customFormat="1" ht="20.100000000000001" hidden="1" customHeight="1">
      <c r="A886" s="85"/>
      <c r="D886" s="45"/>
      <c r="E886" s="6" t="str">
        <f>""&amp;C61&amp;"단 : "&amp;FIXED(V886,3)&amp;"kg x 1.02 / 40kg x "&amp;Y886&amp;"공"</f>
        <v>1단 : 1,155.761kg x 1.02 / 40kg x 0공</v>
      </c>
      <c r="N886" s="156">
        <f t="shared" ref="N886:N890" si="100">ROUND(V886*1.02*Y886/1000,3)</f>
        <v>0</v>
      </c>
      <c r="O886" s="156"/>
      <c r="P886" s="156"/>
      <c r="Q886" s="14" t="s">
        <v>17</v>
      </c>
      <c r="R886" s="162">
        <f>ROUND(V886*1.02/40*Y886,0)</f>
        <v>0</v>
      </c>
      <c r="S886" s="163"/>
      <c r="T886" s="164"/>
      <c r="U886" s="10"/>
      <c r="V886" s="154">
        <f>R764</f>
        <v>1155.761</v>
      </c>
      <c r="W886" s="155"/>
      <c r="X886" s="155"/>
      <c r="Y886" s="46">
        <f>E61</f>
        <v>0</v>
      </c>
    </row>
    <row r="887" spans="1:25" s="6" customFormat="1" ht="20.100000000000001" hidden="1" customHeight="1">
      <c r="A887" s="85"/>
      <c r="D887" s="45"/>
      <c r="E887" s="6" t="str">
        <f>""&amp;C62&amp;"단 : "&amp;FIXED(V887,3)&amp;"kg x 1.02 / 40kg x "&amp;Y887&amp;"공"</f>
        <v>2단 : 1,022.855kg x 1.02 / 40kg x 0공</v>
      </c>
      <c r="N887" s="156">
        <f t="shared" si="100"/>
        <v>0</v>
      </c>
      <c r="O887" s="156"/>
      <c r="P887" s="156"/>
      <c r="Q887" s="14" t="s">
        <v>17</v>
      </c>
      <c r="R887" s="162">
        <f t="shared" ref="R887:R890" si="101">ROUND(V887*1.02/40*Y887,0)</f>
        <v>0</v>
      </c>
      <c r="S887" s="163"/>
      <c r="T887" s="164"/>
      <c r="U887" s="10"/>
      <c r="V887" s="154">
        <f>R771</f>
        <v>1022.855</v>
      </c>
      <c r="W887" s="155"/>
      <c r="X887" s="155"/>
      <c r="Y887" s="46">
        <f>E62</f>
        <v>0</v>
      </c>
    </row>
    <row r="888" spans="1:25" s="6" customFormat="1" ht="20.100000000000001" hidden="1" customHeight="1">
      <c r="A888" s="85"/>
      <c r="D888" s="45"/>
      <c r="E888" s="6" t="str">
        <f>E145</f>
        <v>4+966</v>
      </c>
      <c r="N888" s="125"/>
      <c r="O888" s="125"/>
      <c r="P888" s="125"/>
      <c r="Q888" s="14"/>
      <c r="R888" s="130"/>
      <c r="S888" s="123"/>
      <c r="T888" s="124"/>
      <c r="U888" s="10"/>
      <c r="V888" s="118"/>
      <c r="W888" s="122"/>
      <c r="X888" s="122"/>
      <c r="Y888" s="46"/>
    </row>
    <row r="889" spans="1:25" s="6" customFormat="1" ht="20.100000000000001" hidden="1" customHeight="1">
      <c r="A889" s="85"/>
      <c r="D889" s="45"/>
      <c r="E889" s="6" t="str">
        <f>""&amp;C63&amp;"단 : "&amp;FIXED(V889,3)&amp;"kg x 1.02 / 40kg x "&amp;Y889&amp;"공"</f>
        <v>1단 : 1,155.761kg x 1.02 / 40kg x 0공</v>
      </c>
      <c r="N889" s="156">
        <f t="shared" si="100"/>
        <v>0</v>
      </c>
      <c r="O889" s="156"/>
      <c r="P889" s="156"/>
      <c r="Q889" s="14" t="s">
        <v>17</v>
      </c>
      <c r="R889" s="162">
        <f t="shared" si="101"/>
        <v>0</v>
      </c>
      <c r="S889" s="163"/>
      <c r="T889" s="164"/>
      <c r="U889" s="10"/>
      <c r="V889" s="154">
        <f>R779</f>
        <v>1155.761</v>
      </c>
      <c r="W889" s="155"/>
      <c r="X889" s="155"/>
      <c r="Y889" s="46">
        <f>E63</f>
        <v>0</v>
      </c>
    </row>
    <row r="890" spans="1:25" s="6" customFormat="1" ht="20.100000000000001" hidden="1" customHeight="1">
      <c r="A890" s="85"/>
      <c r="D890" s="45"/>
      <c r="E890" s="6" t="str">
        <f>""&amp;C64&amp;"단 : "&amp;FIXED(V890,3)&amp;"kg x 1.02 / 40kg x "&amp;Y890&amp;"공"</f>
        <v>2단 : 956.402kg x 1.02 / 40kg x 0공</v>
      </c>
      <c r="N890" s="156">
        <f t="shared" si="100"/>
        <v>0</v>
      </c>
      <c r="O890" s="156"/>
      <c r="P890" s="156"/>
      <c r="Q890" s="14" t="s">
        <v>17</v>
      </c>
      <c r="R890" s="162">
        <f t="shared" si="101"/>
        <v>0</v>
      </c>
      <c r="S890" s="163"/>
      <c r="T890" s="164"/>
      <c r="U890" s="10"/>
      <c r="V890" s="154">
        <f>R786</f>
        <v>956.40200000000004</v>
      </c>
      <c r="W890" s="155"/>
      <c r="X890" s="155"/>
      <c r="Y890" s="46">
        <f>E64</f>
        <v>0</v>
      </c>
    </row>
    <row r="891" spans="1:25" s="6" customFormat="1" ht="20.100000000000001" customHeight="1">
      <c r="A891" s="8"/>
      <c r="D891" s="45"/>
      <c r="E891" s="6" t="s">
        <v>24</v>
      </c>
      <c r="N891" s="156">
        <f>SUM(N814:P890)</f>
        <v>6.4889999999999999</v>
      </c>
      <c r="O891" s="156"/>
      <c r="P891" s="156"/>
      <c r="Q891" s="14" t="s">
        <v>19</v>
      </c>
      <c r="R891" s="165">
        <f>SUM(R814:T890)</f>
        <v>164</v>
      </c>
      <c r="S891" s="166"/>
      <c r="T891" s="167"/>
      <c r="U891" s="10" t="s">
        <v>37</v>
      </c>
    </row>
    <row r="892" spans="1:25" s="6" customFormat="1" ht="20.100000000000001" customHeight="1">
      <c r="A892" s="21"/>
      <c r="B892" s="22"/>
      <c r="C892" s="22"/>
      <c r="D892" s="47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42"/>
      <c r="S892" s="43"/>
      <c r="T892" s="44"/>
      <c r="U892" s="25"/>
    </row>
    <row r="893" spans="1:25" s="6" customFormat="1" ht="20.100000000000001" customHeight="1">
      <c r="A893" s="8"/>
      <c r="D893" s="45"/>
      <c r="R893" s="48"/>
      <c r="S893" s="49"/>
      <c r="T893" s="28"/>
      <c r="U893" s="10"/>
    </row>
    <row r="894" spans="1:25" s="6" customFormat="1" ht="20.100000000000001" customHeight="1">
      <c r="A894" s="181" t="s">
        <v>61</v>
      </c>
      <c r="B894" s="182"/>
      <c r="C894" s="182"/>
      <c r="D894" s="183"/>
      <c r="E894" s="6" t="s">
        <v>38</v>
      </c>
      <c r="Q894" s="14" t="s">
        <v>19</v>
      </c>
      <c r="R894" s="165">
        <f>R891</f>
        <v>164</v>
      </c>
      <c r="S894" s="166"/>
      <c r="T894" s="167"/>
      <c r="U894" s="10" t="s">
        <v>37</v>
      </c>
    </row>
    <row r="895" spans="1:25" s="6" customFormat="1" ht="20.100000000000001" customHeight="1">
      <c r="A895" s="50"/>
      <c r="B895" s="51"/>
      <c r="C895" s="51"/>
      <c r="D895" s="5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53"/>
      <c r="R895" s="54"/>
      <c r="S895" s="55"/>
      <c r="T895" s="56"/>
      <c r="U895" s="47"/>
    </row>
    <row r="896" spans="1:25" s="6" customFormat="1" ht="20.100000000000001" customHeight="1">
      <c r="D896" s="30"/>
      <c r="T896" s="38"/>
    </row>
    <row r="897" spans="4:32" s="6" customFormat="1" ht="20.100000000000001" customHeight="1">
      <c r="D897" s="30"/>
      <c r="T897" s="38"/>
      <c r="W897" s="161"/>
      <c r="X897" s="161"/>
      <c r="Y897" s="161"/>
      <c r="Z897" s="161"/>
      <c r="AA897" s="161"/>
      <c r="AB897" s="161"/>
      <c r="AC897" s="161"/>
      <c r="AD897" s="161"/>
      <c r="AE897" s="161"/>
      <c r="AF897" s="161"/>
    </row>
    <row r="898" spans="4:32" s="6" customFormat="1" ht="20.100000000000001" customHeight="1">
      <c r="D898" s="30"/>
      <c r="R898" s="82"/>
      <c r="S898" s="82"/>
      <c r="T898" s="82"/>
      <c r="W898" s="57"/>
      <c r="X898" s="58"/>
      <c r="Y898" s="59"/>
      <c r="Z898" s="57"/>
      <c r="AA898" s="58"/>
      <c r="AB898" s="58"/>
      <c r="AC898" s="59"/>
      <c r="AD898" s="57"/>
      <c r="AE898" s="58"/>
      <c r="AF898" s="59"/>
    </row>
    <row r="899" spans="4:32" s="6" customFormat="1" ht="20.100000000000001" customHeight="1">
      <c r="D899" s="30"/>
      <c r="R899" s="82"/>
      <c r="S899" s="82"/>
      <c r="T899" s="82"/>
      <c r="W899" s="57"/>
      <c r="X899" s="58"/>
      <c r="Y899" s="59"/>
      <c r="Z899" s="57"/>
      <c r="AA899" s="58"/>
      <c r="AB899" s="58"/>
      <c r="AC899" s="59"/>
      <c r="AD899" s="57"/>
      <c r="AE899" s="58"/>
      <c r="AF899" s="59"/>
    </row>
    <row r="900" spans="4:32" s="6" customFormat="1" ht="20.100000000000001" customHeight="1">
      <c r="D900" s="30"/>
      <c r="R900" s="82"/>
      <c r="S900" s="82"/>
      <c r="T900" s="82"/>
      <c r="W900" s="57"/>
      <c r="X900" s="58"/>
      <c r="Y900" s="59"/>
      <c r="Z900" s="57"/>
      <c r="AA900" s="58"/>
      <c r="AB900" s="58"/>
      <c r="AC900" s="59"/>
      <c r="AD900" s="57"/>
      <c r="AE900" s="58"/>
      <c r="AF900" s="59"/>
    </row>
    <row r="901" spans="4:32" s="6" customFormat="1" ht="20.100000000000001" customHeight="1">
      <c r="D901" s="30"/>
      <c r="T901" s="49"/>
      <c r="W901" s="57"/>
      <c r="X901" s="58"/>
      <c r="Y901" s="59"/>
      <c r="Z901" s="57"/>
      <c r="AA901" s="58"/>
      <c r="AB901" s="58"/>
      <c r="AC901" s="59"/>
      <c r="AD901" s="57"/>
      <c r="AE901" s="58"/>
      <c r="AF901" s="59"/>
    </row>
    <row r="902" spans="4:32" s="6" customFormat="1" ht="20.100000000000001" customHeight="1">
      <c r="D902" s="30"/>
      <c r="T902" s="60"/>
      <c r="W902" s="57"/>
      <c r="X902" s="58"/>
      <c r="Y902" s="59"/>
      <c r="Z902" s="57"/>
      <c r="AA902" s="58"/>
      <c r="AB902" s="58"/>
      <c r="AC902" s="59"/>
      <c r="AD902" s="57"/>
      <c r="AE902" s="58"/>
      <c r="AF902" s="59"/>
    </row>
    <row r="903" spans="4:32" s="6" customFormat="1" ht="20.100000000000001" customHeight="1">
      <c r="D903" s="30"/>
      <c r="T903" s="61"/>
      <c r="W903" s="57"/>
      <c r="X903" s="58"/>
      <c r="Y903" s="59"/>
      <c r="Z903" s="57"/>
      <c r="AA903" s="58"/>
      <c r="AB903" s="58"/>
      <c r="AC903" s="59"/>
      <c r="AD903" s="57"/>
      <c r="AE903" s="58"/>
      <c r="AF903" s="59"/>
    </row>
    <row r="904" spans="4:32" s="6" customFormat="1" ht="20.100000000000001" customHeight="1">
      <c r="D904" s="30"/>
      <c r="T904" s="61"/>
      <c r="Y904" s="59"/>
      <c r="Z904" s="57"/>
      <c r="AA904" s="58"/>
      <c r="AB904" s="58"/>
      <c r="AC904" s="59"/>
      <c r="AD904" s="57"/>
      <c r="AE904" s="58"/>
      <c r="AF904" s="59"/>
    </row>
    <row r="905" spans="4:32" s="6" customFormat="1" ht="20.100000000000001" customHeight="1">
      <c r="D905" s="30"/>
      <c r="R905" s="83"/>
      <c r="S905" s="83"/>
      <c r="T905" s="83"/>
      <c r="Y905" s="59"/>
      <c r="Z905" s="57"/>
      <c r="AA905" s="58"/>
      <c r="AB905" s="58"/>
      <c r="AC905" s="59"/>
      <c r="AD905" s="57"/>
      <c r="AE905" s="58"/>
      <c r="AF905" s="59"/>
    </row>
    <row r="906" spans="4:32" s="6" customFormat="1" ht="20.100000000000001" customHeight="1">
      <c r="D906" s="30"/>
      <c r="R906" s="83"/>
      <c r="S906" s="83"/>
      <c r="T906" s="83"/>
      <c r="Y906" s="62"/>
      <c r="AC906" s="62"/>
      <c r="AF906" s="62"/>
    </row>
    <row r="907" spans="4:32" s="6" customFormat="1" ht="20.100000000000001" customHeight="1">
      <c r="D907" s="30"/>
      <c r="R907" s="81"/>
      <c r="S907" s="81"/>
      <c r="T907" s="81"/>
      <c r="Y907" s="63"/>
      <c r="AC907" s="63"/>
      <c r="AF907" s="63"/>
    </row>
    <row r="908" spans="4:32" s="6" customFormat="1" ht="20.100000000000001" customHeight="1">
      <c r="D908" s="30"/>
      <c r="T908" s="81"/>
    </row>
    <row r="909" spans="4:32" s="6" customFormat="1" ht="20.100000000000001" customHeight="1">
      <c r="D909" s="30"/>
      <c r="T909" s="61" t="s">
        <v>39</v>
      </c>
    </row>
    <row r="910" spans="4:32" s="6" customFormat="1" ht="20.100000000000001" customHeight="1"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T910" s="64"/>
      <c r="AD910" s="161"/>
      <c r="AE910" s="161"/>
      <c r="AF910" s="161"/>
    </row>
    <row r="911" spans="4:32" s="6" customFormat="1" ht="20.100000000000001" customHeight="1">
      <c r="D911" s="30"/>
      <c r="T911" s="65"/>
      <c r="W911" s="57"/>
      <c r="X911" s="58"/>
      <c r="Y911" s="59"/>
      <c r="Z911" s="57"/>
      <c r="AA911" s="58"/>
      <c r="AB911" s="58"/>
      <c r="AC911" s="59"/>
      <c r="AD911" s="57"/>
      <c r="AE911" s="58"/>
      <c r="AF911" s="59"/>
    </row>
    <row r="912" spans="4:32" ht="20.100000000000001" customHeight="1">
      <c r="R912" s="6"/>
      <c r="S912" s="6"/>
      <c r="T912" s="65"/>
      <c r="W912" s="57"/>
      <c r="X912" s="58"/>
      <c r="Y912" s="59"/>
      <c r="Z912" s="57"/>
      <c r="AA912" s="58"/>
      <c r="AB912" s="58"/>
      <c r="AC912" s="59"/>
      <c r="AD912" s="57"/>
      <c r="AE912" s="58"/>
      <c r="AF912" s="59"/>
    </row>
    <row r="913" spans="4:32" ht="20.100000000000001" customHeight="1">
      <c r="R913" s="6"/>
      <c r="S913" s="6"/>
      <c r="T913" s="61"/>
      <c r="W913" s="57"/>
      <c r="X913" s="58"/>
      <c r="Y913" s="59"/>
      <c r="Z913" s="57"/>
      <c r="AA913" s="58"/>
      <c r="AB913" s="58"/>
      <c r="AC913" s="59"/>
      <c r="AD913" s="57"/>
      <c r="AE913" s="58"/>
      <c r="AF913" s="59"/>
    </row>
    <row r="914" spans="4:32" ht="20.100000000000001" customHeight="1">
      <c r="R914" s="6"/>
      <c r="S914" s="6"/>
      <c r="T914" s="30"/>
      <c r="W914" s="57"/>
      <c r="X914" s="58"/>
      <c r="Y914" s="59"/>
      <c r="Z914" s="57"/>
      <c r="AA914" s="58"/>
      <c r="AB914" s="58"/>
      <c r="AC914" s="59"/>
      <c r="AD914" s="57"/>
      <c r="AE914" s="58"/>
      <c r="AF914" s="59"/>
    </row>
    <row r="915" spans="4:32" ht="20.100000000000001" customHeight="1">
      <c r="D915" s="1"/>
      <c r="T915" s="1"/>
      <c r="AD915" s="57"/>
      <c r="AE915" s="58"/>
      <c r="AF915" s="59"/>
    </row>
    <row r="916" spans="4:32" ht="20.100000000000001" customHeight="1">
      <c r="D916" s="1"/>
      <c r="T916" s="1"/>
      <c r="AD916" s="57"/>
      <c r="AE916" s="58"/>
      <c r="AF916" s="59"/>
    </row>
    <row r="917" spans="4:32" ht="20.100000000000001" customHeight="1">
      <c r="D917" s="1"/>
      <c r="T917" s="1"/>
      <c r="AD917" s="57"/>
      <c r="AE917" s="58"/>
      <c r="AF917" s="59"/>
    </row>
    <row r="918" spans="4:32" ht="20.100000000000001" customHeight="1">
      <c r="D918" s="1"/>
      <c r="T918" s="1"/>
      <c r="AD918" s="57"/>
      <c r="AE918" s="58"/>
      <c r="AF918" s="59"/>
    </row>
    <row r="919" spans="4:32" ht="20.100000000000001" customHeight="1">
      <c r="D919" s="1"/>
      <c r="T919" s="1"/>
      <c r="AD919" s="6"/>
      <c r="AE919" s="6"/>
      <c r="AF919" s="62"/>
    </row>
    <row r="920" spans="4:32" ht="20.100000000000001" customHeight="1">
      <c r="D920" s="1"/>
      <c r="T920" s="1"/>
      <c r="AD920" s="6"/>
      <c r="AE920" s="6"/>
      <c r="AF920" s="63"/>
    </row>
    <row r="921" spans="4:32" ht="20.100000000000001" customHeight="1">
      <c r="D921" s="1"/>
      <c r="T921" s="1"/>
    </row>
    <row r="922" spans="4:32" ht="20.100000000000001" customHeight="1">
      <c r="D922" s="1"/>
      <c r="T922" s="1"/>
      <c r="AD922" s="161"/>
      <c r="AE922" s="161"/>
      <c r="AF922" s="161"/>
    </row>
    <row r="923" spans="4:32" ht="20.100000000000001" customHeight="1">
      <c r="D923" s="1"/>
      <c r="T923" s="1"/>
      <c r="AD923" s="57"/>
      <c r="AE923" s="58"/>
      <c r="AF923" s="59"/>
    </row>
    <row r="924" spans="4:32" ht="20.100000000000001" customHeight="1">
      <c r="D924" s="1"/>
      <c r="T924" s="1"/>
      <c r="AD924" s="57"/>
      <c r="AE924" s="58"/>
      <c r="AF924" s="59"/>
    </row>
    <row r="925" spans="4:32" ht="20.100000000000001" customHeight="1">
      <c r="D925" s="1"/>
      <c r="T925" s="1"/>
      <c r="AD925" s="57"/>
      <c r="AE925" s="58"/>
      <c r="AF925" s="59"/>
    </row>
    <row r="926" spans="4:32" ht="20.100000000000001" customHeight="1">
      <c r="D926" s="1"/>
      <c r="T926" s="1"/>
      <c r="AD926" s="57"/>
      <c r="AE926" s="58"/>
      <c r="AF926" s="59"/>
    </row>
    <row r="927" spans="4:32" ht="20.100000000000001" customHeight="1">
      <c r="D927" s="1"/>
      <c r="T927" s="1"/>
      <c r="AD927" s="57"/>
      <c r="AE927" s="58"/>
      <c r="AF927" s="59"/>
    </row>
    <row r="928" spans="4:32" ht="20.100000000000001" customHeight="1">
      <c r="D928" s="1"/>
      <c r="T928" s="1"/>
      <c r="AD928" s="57"/>
      <c r="AE928" s="58"/>
      <c r="AF928" s="59"/>
    </row>
    <row r="929" spans="4:32" ht="20.100000000000001" customHeight="1">
      <c r="D929" s="1"/>
      <c r="T929" s="1"/>
      <c r="AD929" s="57"/>
      <c r="AE929" s="58"/>
      <c r="AF929" s="59"/>
    </row>
    <row r="930" spans="4:32" ht="20.100000000000001" customHeight="1">
      <c r="D930" s="1"/>
      <c r="T930" s="1"/>
      <c r="AD930" s="57"/>
      <c r="AE930" s="58"/>
      <c r="AF930" s="59"/>
    </row>
    <row r="931" spans="4:32" ht="20.100000000000001" customHeight="1">
      <c r="D931" s="1"/>
      <c r="T931" s="1"/>
      <c r="AD931" s="6"/>
      <c r="AE931" s="6"/>
      <c r="AF931" s="62"/>
    </row>
    <row r="932" spans="4:32" ht="20.100000000000001" customHeight="1">
      <c r="D932" s="1"/>
      <c r="T932" s="1"/>
      <c r="AD932" s="6"/>
      <c r="AE932" s="6"/>
      <c r="AF932" s="63"/>
    </row>
    <row r="933" spans="4:32" ht="20.100000000000001" customHeight="1">
      <c r="D933" s="1"/>
      <c r="T933" s="1"/>
    </row>
  </sheetData>
  <mergeCells count="1841">
    <mergeCell ref="B7:B12"/>
    <mergeCell ref="B13:B16"/>
    <mergeCell ref="B17:B21"/>
    <mergeCell ref="B22:B28"/>
    <mergeCell ref="B29:B33"/>
    <mergeCell ref="B34:B38"/>
    <mergeCell ref="B39:B43"/>
    <mergeCell ref="B54:B57"/>
    <mergeCell ref="B58:B60"/>
    <mergeCell ref="B61:B62"/>
    <mergeCell ref="B63:B64"/>
    <mergeCell ref="N873:P873"/>
    <mergeCell ref="N874:P874"/>
    <mergeCell ref="N875:P875"/>
    <mergeCell ref="N877:P877"/>
    <mergeCell ref="N878:P878"/>
    <mergeCell ref="V880:X880"/>
    <mergeCell ref="N879:P879"/>
    <mergeCell ref="R861:T861"/>
    <mergeCell ref="R862:T862"/>
    <mergeCell ref="R863:T863"/>
    <mergeCell ref="R865:T865"/>
    <mergeCell ref="R866:T866"/>
    <mergeCell ref="R867:T867"/>
    <mergeCell ref="R868:T868"/>
    <mergeCell ref="R869:T869"/>
    <mergeCell ref="R871:T871"/>
    <mergeCell ref="R872:T872"/>
    <mergeCell ref="R873:T873"/>
    <mergeCell ref="R874:T874"/>
    <mergeCell ref="R875:T875"/>
    <mergeCell ref="R877:T877"/>
    <mergeCell ref="V862:X862"/>
    <mergeCell ref="V863:X863"/>
    <mergeCell ref="V865:X865"/>
    <mergeCell ref="V866:X866"/>
    <mergeCell ref="V867:X867"/>
    <mergeCell ref="V868:X868"/>
    <mergeCell ref="V869:X869"/>
    <mergeCell ref="V871:X871"/>
    <mergeCell ref="V872:X872"/>
    <mergeCell ref="V882:X882"/>
    <mergeCell ref="V883:X883"/>
    <mergeCell ref="V884:X884"/>
    <mergeCell ref="V886:X886"/>
    <mergeCell ref="V887:X887"/>
    <mergeCell ref="V889:X889"/>
    <mergeCell ref="V890:X890"/>
    <mergeCell ref="N889:P889"/>
    <mergeCell ref="N890:P890"/>
    <mergeCell ref="R880:T880"/>
    <mergeCell ref="R882:T882"/>
    <mergeCell ref="R883:T883"/>
    <mergeCell ref="R884:T884"/>
    <mergeCell ref="R886:T886"/>
    <mergeCell ref="R887:T887"/>
    <mergeCell ref="R889:T889"/>
    <mergeCell ref="R890:T890"/>
    <mergeCell ref="N880:P880"/>
    <mergeCell ref="N882:P882"/>
    <mergeCell ref="N883:P883"/>
    <mergeCell ref="N884:P884"/>
    <mergeCell ref="N886:P886"/>
    <mergeCell ref="N887:P887"/>
    <mergeCell ref="V856:X856"/>
    <mergeCell ref="V857:X857"/>
    <mergeCell ref="R825:T825"/>
    <mergeCell ref="R822:T822"/>
    <mergeCell ref="R823:T823"/>
    <mergeCell ref="R824:T824"/>
    <mergeCell ref="R854:T854"/>
    <mergeCell ref="R855:T855"/>
    <mergeCell ref="R856:T856"/>
    <mergeCell ref="N831:P831"/>
    <mergeCell ref="N833:P833"/>
    <mergeCell ref="R878:T878"/>
    <mergeCell ref="R879:T879"/>
    <mergeCell ref="V873:X873"/>
    <mergeCell ref="V874:X874"/>
    <mergeCell ref="V875:X875"/>
    <mergeCell ref="V877:X877"/>
    <mergeCell ref="V878:X878"/>
    <mergeCell ref="V879:X879"/>
    <mergeCell ref="N859:P859"/>
    <mergeCell ref="N861:P861"/>
    <mergeCell ref="N862:P862"/>
    <mergeCell ref="N863:P863"/>
    <mergeCell ref="N865:P865"/>
    <mergeCell ref="N866:P866"/>
    <mergeCell ref="N867:P867"/>
    <mergeCell ref="N868:P868"/>
    <mergeCell ref="N869:P869"/>
    <mergeCell ref="N871:P871"/>
    <mergeCell ref="N872:P872"/>
    <mergeCell ref="V859:X859"/>
    <mergeCell ref="V861:X861"/>
    <mergeCell ref="R779:T779"/>
    <mergeCell ref="W779:X779"/>
    <mergeCell ref="R780:T780"/>
    <mergeCell ref="R781:T781"/>
    <mergeCell ref="R783:T783"/>
    <mergeCell ref="W783:X783"/>
    <mergeCell ref="R784:T784"/>
    <mergeCell ref="W784:X784"/>
    <mergeCell ref="R785:T785"/>
    <mergeCell ref="W785:X785"/>
    <mergeCell ref="R786:T786"/>
    <mergeCell ref="W786:X786"/>
    <mergeCell ref="R787:T787"/>
    <mergeCell ref="R788:T788"/>
    <mergeCell ref="V853:X853"/>
    <mergeCell ref="V854:X854"/>
    <mergeCell ref="V855:X855"/>
    <mergeCell ref="V844:X844"/>
    <mergeCell ref="V845:X845"/>
    <mergeCell ref="V847:X847"/>
    <mergeCell ref="V848:X848"/>
    <mergeCell ref="V849:X849"/>
    <mergeCell ref="V834:X834"/>
    <mergeCell ref="V835:X835"/>
    <mergeCell ref="V836:X836"/>
    <mergeCell ref="R829:T829"/>
    <mergeCell ref="R830:T830"/>
    <mergeCell ref="R831:T831"/>
    <mergeCell ref="R833:T833"/>
    <mergeCell ref="R834:T834"/>
    <mergeCell ref="R835:T835"/>
    <mergeCell ref="R836:T836"/>
    <mergeCell ref="R770:T770"/>
    <mergeCell ref="W770:X770"/>
    <mergeCell ref="R771:T771"/>
    <mergeCell ref="R772:T772"/>
    <mergeCell ref="W749:X749"/>
    <mergeCell ref="R751:T751"/>
    <mergeCell ref="W756:X756"/>
    <mergeCell ref="R758:T758"/>
    <mergeCell ref="W764:X764"/>
    <mergeCell ref="R766:T766"/>
    <mergeCell ref="W771:X771"/>
    <mergeCell ref="R773:T773"/>
    <mergeCell ref="R776:T776"/>
    <mergeCell ref="W776:X776"/>
    <mergeCell ref="R777:T777"/>
    <mergeCell ref="W777:X777"/>
    <mergeCell ref="R778:T778"/>
    <mergeCell ref="W778:X778"/>
    <mergeCell ref="R757:T757"/>
    <mergeCell ref="R761:T761"/>
    <mergeCell ref="W761:X761"/>
    <mergeCell ref="R762:T762"/>
    <mergeCell ref="W762:X762"/>
    <mergeCell ref="R763:T763"/>
    <mergeCell ref="W763:X763"/>
    <mergeCell ref="R764:T764"/>
    <mergeCell ref="R765:T765"/>
    <mergeCell ref="R768:T768"/>
    <mergeCell ref="W768:X768"/>
    <mergeCell ref="R769:T769"/>
    <mergeCell ref="W769:X769"/>
    <mergeCell ref="R755:T755"/>
    <mergeCell ref="R754:T754"/>
    <mergeCell ref="W754:X754"/>
    <mergeCell ref="W755:X755"/>
    <mergeCell ref="R756:T756"/>
    <mergeCell ref="R733:T733"/>
    <mergeCell ref="W733:X733"/>
    <mergeCell ref="R734:T734"/>
    <mergeCell ref="W734:X734"/>
    <mergeCell ref="R735:T735"/>
    <mergeCell ref="R736:T736"/>
    <mergeCell ref="R739:T739"/>
    <mergeCell ref="W739:X739"/>
    <mergeCell ref="R740:T740"/>
    <mergeCell ref="W740:X740"/>
    <mergeCell ref="R741:T741"/>
    <mergeCell ref="W741:X741"/>
    <mergeCell ref="R742:T742"/>
    <mergeCell ref="W742:X742"/>
    <mergeCell ref="R743:T743"/>
    <mergeCell ref="R744:T744"/>
    <mergeCell ref="R727:T727"/>
    <mergeCell ref="W727:X727"/>
    <mergeCell ref="R728:T728"/>
    <mergeCell ref="R729:T729"/>
    <mergeCell ref="R731:T731"/>
    <mergeCell ref="W731:X731"/>
    <mergeCell ref="R732:T732"/>
    <mergeCell ref="W732:X732"/>
    <mergeCell ref="R746:T746"/>
    <mergeCell ref="W746:X746"/>
    <mergeCell ref="R747:T747"/>
    <mergeCell ref="W747:X747"/>
    <mergeCell ref="R748:T748"/>
    <mergeCell ref="W748:X748"/>
    <mergeCell ref="R749:T749"/>
    <mergeCell ref="R750:T750"/>
    <mergeCell ref="R753:T753"/>
    <mergeCell ref="W753:X753"/>
    <mergeCell ref="R715:T715"/>
    <mergeCell ref="R717:T717"/>
    <mergeCell ref="W717:X717"/>
    <mergeCell ref="R718:T718"/>
    <mergeCell ref="W718:X718"/>
    <mergeCell ref="R719:T719"/>
    <mergeCell ref="W719:X719"/>
    <mergeCell ref="R720:T720"/>
    <mergeCell ref="W720:X720"/>
    <mergeCell ref="R721:T721"/>
    <mergeCell ref="R722:T722"/>
    <mergeCell ref="R724:T724"/>
    <mergeCell ref="W724:X724"/>
    <mergeCell ref="R725:T725"/>
    <mergeCell ref="W725:X725"/>
    <mergeCell ref="R726:T726"/>
    <mergeCell ref="W726:X726"/>
    <mergeCell ref="R703:T703"/>
    <mergeCell ref="W703:X703"/>
    <mergeCell ref="R704:T704"/>
    <mergeCell ref="W704:X704"/>
    <mergeCell ref="R705:T705"/>
    <mergeCell ref="W705:X705"/>
    <mergeCell ref="R706:T706"/>
    <mergeCell ref="R707:T707"/>
    <mergeCell ref="R710:T710"/>
    <mergeCell ref="W710:X710"/>
    <mergeCell ref="R711:T711"/>
    <mergeCell ref="W711:X711"/>
    <mergeCell ref="R712:T712"/>
    <mergeCell ref="W712:X712"/>
    <mergeCell ref="R713:T713"/>
    <mergeCell ref="W713:X713"/>
    <mergeCell ref="R714:T714"/>
    <mergeCell ref="R690:T690"/>
    <mergeCell ref="W690:X690"/>
    <mergeCell ref="R691:T691"/>
    <mergeCell ref="W691:X691"/>
    <mergeCell ref="R692:T692"/>
    <mergeCell ref="R693:T693"/>
    <mergeCell ref="R695:T695"/>
    <mergeCell ref="W695:X695"/>
    <mergeCell ref="R696:T696"/>
    <mergeCell ref="W696:X696"/>
    <mergeCell ref="R697:T697"/>
    <mergeCell ref="W697:X697"/>
    <mergeCell ref="R698:T698"/>
    <mergeCell ref="W698:X698"/>
    <mergeCell ref="R699:T699"/>
    <mergeCell ref="R700:T700"/>
    <mergeCell ref="R702:T702"/>
    <mergeCell ref="W702:X702"/>
    <mergeCell ref="R677:T677"/>
    <mergeCell ref="W677:X677"/>
    <mergeCell ref="R678:T678"/>
    <mergeCell ref="R679:T679"/>
    <mergeCell ref="R681:T681"/>
    <mergeCell ref="W681:X681"/>
    <mergeCell ref="R682:T682"/>
    <mergeCell ref="W682:X682"/>
    <mergeCell ref="R683:T683"/>
    <mergeCell ref="W683:X683"/>
    <mergeCell ref="R684:T684"/>
    <mergeCell ref="W684:X684"/>
    <mergeCell ref="R685:T685"/>
    <mergeCell ref="R686:T686"/>
    <mergeCell ref="R688:T688"/>
    <mergeCell ref="W688:X688"/>
    <mergeCell ref="R689:T689"/>
    <mergeCell ref="W689:X689"/>
    <mergeCell ref="R635:T635"/>
    <mergeCell ref="R630:T630"/>
    <mergeCell ref="W666:X666"/>
    <mergeCell ref="R667:T667"/>
    <mergeCell ref="W667:X667"/>
    <mergeCell ref="R668:T668"/>
    <mergeCell ref="W668:X668"/>
    <mergeCell ref="R669:T669"/>
    <mergeCell ref="W669:X669"/>
    <mergeCell ref="R670:T670"/>
    <mergeCell ref="R671:T671"/>
    <mergeCell ref="R674:T674"/>
    <mergeCell ref="W674:X674"/>
    <mergeCell ref="R675:T675"/>
    <mergeCell ref="W675:X675"/>
    <mergeCell ref="R676:T676"/>
    <mergeCell ref="W676:X676"/>
    <mergeCell ref="W661:X661"/>
    <mergeCell ref="R662:T662"/>
    <mergeCell ref="W662:X662"/>
    <mergeCell ref="R663:T663"/>
    <mergeCell ref="R664:T664"/>
    <mergeCell ref="R666:T666"/>
    <mergeCell ref="W630:X630"/>
    <mergeCell ref="R631:T631"/>
    <mergeCell ref="W631:X631"/>
    <mergeCell ref="R632:T632"/>
    <mergeCell ref="W632:X632"/>
    <mergeCell ref="W552:X552"/>
    <mergeCell ref="R553:T553"/>
    <mergeCell ref="R610:T610"/>
    <mergeCell ref="W610:X610"/>
    <mergeCell ref="R611:T611"/>
    <mergeCell ref="W611:X611"/>
    <mergeCell ref="R657:T657"/>
    <mergeCell ref="R659:T659"/>
    <mergeCell ref="W659:X659"/>
    <mergeCell ref="R639:T639"/>
    <mergeCell ref="W639:X639"/>
    <mergeCell ref="R640:T640"/>
    <mergeCell ref="W640:X640"/>
    <mergeCell ref="R641:T641"/>
    <mergeCell ref="W641:X641"/>
    <mergeCell ref="R642:T642"/>
    <mergeCell ref="R643:T643"/>
    <mergeCell ref="R645:T645"/>
    <mergeCell ref="W645:X645"/>
    <mergeCell ref="R624:T624"/>
    <mergeCell ref="W624:X624"/>
    <mergeCell ref="R625:T625"/>
    <mergeCell ref="W625:X625"/>
    <mergeCell ref="R626:T626"/>
    <mergeCell ref="W626:X626"/>
    <mergeCell ref="R627:T627"/>
    <mergeCell ref="R628:T628"/>
    <mergeCell ref="R638:T638"/>
    <mergeCell ref="W638:X638"/>
    <mergeCell ref="R633:T633"/>
    <mergeCell ref="W633:X633"/>
    <mergeCell ref="R634:T634"/>
    <mergeCell ref="R581:T581"/>
    <mergeCell ref="W581:X581"/>
    <mergeCell ref="R582:T582"/>
    <mergeCell ref="W582:X582"/>
    <mergeCell ref="R583:T583"/>
    <mergeCell ref="W583:X583"/>
    <mergeCell ref="R584:T584"/>
    <mergeCell ref="R585:T585"/>
    <mergeCell ref="R559:T559"/>
    <mergeCell ref="W559:X559"/>
    <mergeCell ref="R560:T560"/>
    <mergeCell ref="W560:X560"/>
    <mergeCell ref="R561:T561"/>
    <mergeCell ref="W561:X561"/>
    <mergeCell ref="R562:T562"/>
    <mergeCell ref="R563:T563"/>
    <mergeCell ref="R566:T566"/>
    <mergeCell ref="W566:X566"/>
    <mergeCell ref="R567:T567"/>
    <mergeCell ref="W567:X567"/>
    <mergeCell ref="R568:T568"/>
    <mergeCell ref="W568:X568"/>
    <mergeCell ref="R569:T569"/>
    <mergeCell ref="W569:X569"/>
    <mergeCell ref="R570:T570"/>
    <mergeCell ref="R571:T571"/>
    <mergeCell ref="R573:T573"/>
    <mergeCell ref="W573:X573"/>
    <mergeCell ref="R344:T344"/>
    <mergeCell ref="W344:X344"/>
    <mergeCell ref="R345:T345"/>
    <mergeCell ref="W345:X345"/>
    <mergeCell ref="R346:T346"/>
    <mergeCell ref="R347:T347"/>
    <mergeCell ref="R350:T350"/>
    <mergeCell ref="W350:X350"/>
    <mergeCell ref="R351:T351"/>
    <mergeCell ref="W351:X351"/>
    <mergeCell ref="R339:T339"/>
    <mergeCell ref="R545:T545"/>
    <mergeCell ref="W545:X545"/>
    <mergeCell ref="R546:T546"/>
    <mergeCell ref="W546:X546"/>
    <mergeCell ref="R547:T547"/>
    <mergeCell ref="W547:X547"/>
    <mergeCell ref="R400:T400"/>
    <mergeCell ref="W400:X400"/>
    <mergeCell ref="R401:T401"/>
    <mergeCell ref="W401:X401"/>
    <mergeCell ref="R402:T402"/>
    <mergeCell ref="W402:X402"/>
    <mergeCell ref="R403:T403"/>
    <mergeCell ref="W403:X403"/>
    <mergeCell ref="R404:T404"/>
    <mergeCell ref="R405:T405"/>
    <mergeCell ref="R407:T407"/>
    <mergeCell ref="W407:X407"/>
    <mergeCell ref="R408:T408"/>
    <mergeCell ref="W408:X408"/>
    <mergeCell ref="R409:T409"/>
    <mergeCell ref="R167:T167"/>
    <mergeCell ref="W409:X409"/>
    <mergeCell ref="R383:T383"/>
    <mergeCell ref="R384:T384"/>
    <mergeCell ref="R386:T386"/>
    <mergeCell ref="W386:X386"/>
    <mergeCell ref="R288:T288"/>
    <mergeCell ref="R290:T290"/>
    <mergeCell ref="R291:T291"/>
    <mergeCell ref="R292:T292"/>
    <mergeCell ref="R293:T293"/>
    <mergeCell ref="R294:T294"/>
    <mergeCell ref="R296:T296"/>
    <mergeCell ref="R297:T297"/>
    <mergeCell ref="R298:T298"/>
    <mergeCell ref="R299:T299"/>
    <mergeCell ref="R301:T301"/>
    <mergeCell ref="R302:T302"/>
    <mergeCell ref="R303:T303"/>
    <mergeCell ref="R305:T305"/>
    <mergeCell ref="R306:T306"/>
    <mergeCell ref="R308:T308"/>
    <mergeCell ref="R309:T309"/>
    <mergeCell ref="R340:T340"/>
    <mergeCell ref="R342:T342"/>
    <mergeCell ref="W342:X342"/>
    <mergeCell ref="R343:T343"/>
    <mergeCell ref="W343:X343"/>
    <mergeCell ref="R387:T387"/>
    <mergeCell ref="W387:X387"/>
    <mergeCell ref="R388:T388"/>
    <mergeCell ref="W388:X388"/>
    <mergeCell ref="R197:T197"/>
    <mergeCell ref="R198:T198"/>
    <mergeCell ref="R200:T200"/>
    <mergeCell ref="R193:T193"/>
    <mergeCell ref="R194:T194"/>
    <mergeCell ref="R195:T195"/>
    <mergeCell ref="R182:T182"/>
    <mergeCell ref="R183:T183"/>
    <mergeCell ref="R185:T185"/>
    <mergeCell ref="R186:T186"/>
    <mergeCell ref="R187:T187"/>
    <mergeCell ref="R188:T188"/>
    <mergeCell ref="R189:T189"/>
    <mergeCell ref="R191:T191"/>
    <mergeCell ref="R192:T192"/>
    <mergeCell ref="R172:T172"/>
    <mergeCell ref="R173:T173"/>
    <mergeCell ref="R174:T174"/>
    <mergeCell ref="R175:T175"/>
    <mergeCell ref="R177:T177"/>
    <mergeCell ref="R178:T178"/>
    <mergeCell ref="R179:T179"/>
    <mergeCell ref="R180:T180"/>
    <mergeCell ref="R181:T181"/>
    <mergeCell ref="B44:B48"/>
    <mergeCell ref="B49:B53"/>
    <mergeCell ref="R117:T117"/>
    <mergeCell ref="R119:T119"/>
    <mergeCell ref="R120:T120"/>
    <mergeCell ref="R122:T122"/>
    <mergeCell ref="R123:T123"/>
    <mergeCell ref="R124:T124"/>
    <mergeCell ref="R125:T125"/>
    <mergeCell ref="R126:T126"/>
    <mergeCell ref="Z62:AA62"/>
    <mergeCell ref="Z63:AA63"/>
    <mergeCell ref="Z64:AA64"/>
    <mergeCell ref="Z57:AA57"/>
    <mergeCell ref="Z58:AA58"/>
    <mergeCell ref="Z59:AA59"/>
    <mergeCell ref="Z60:AA60"/>
    <mergeCell ref="Z61:AA61"/>
    <mergeCell ref="X53:Y53"/>
    <mergeCell ref="X54:Y54"/>
    <mergeCell ref="X55:Y55"/>
    <mergeCell ref="X56:Y56"/>
    <mergeCell ref="X57:Y57"/>
    <mergeCell ref="V58:W58"/>
    <mergeCell ref="V59:W59"/>
    <mergeCell ref="V60:W60"/>
    <mergeCell ref="V61:W61"/>
    <mergeCell ref="V62:W62"/>
    <mergeCell ref="V63:W63"/>
    <mergeCell ref="V64:W64"/>
    <mergeCell ref="R62:S62"/>
    <mergeCell ref="R63:S63"/>
    <mergeCell ref="X41:Y41"/>
    <mergeCell ref="X42:Y42"/>
    <mergeCell ref="X43:Y43"/>
    <mergeCell ref="X44:Y44"/>
    <mergeCell ref="X45:Y45"/>
    <mergeCell ref="X46:Y46"/>
    <mergeCell ref="X47:Y47"/>
    <mergeCell ref="X48:Y48"/>
    <mergeCell ref="X49:Y49"/>
    <mergeCell ref="AB41:AC41"/>
    <mergeCell ref="AB42:AC42"/>
    <mergeCell ref="AB43:AC43"/>
    <mergeCell ref="AB44:AC44"/>
    <mergeCell ref="AB45:AC45"/>
    <mergeCell ref="AB46:AC46"/>
    <mergeCell ref="AB47:AC47"/>
    <mergeCell ref="AB48:AC48"/>
    <mergeCell ref="AB49:AC49"/>
    <mergeCell ref="Z41:AA41"/>
    <mergeCell ref="Z42:AA42"/>
    <mergeCell ref="Z43:AA43"/>
    <mergeCell ref="Z44:AA44"/>
    <mergeCell ref="Z45:AA45"/>
    <mergeCell ref="Z46:AA46"/>
    <mergeCell ref="Z47:AA47"/>
    <mergeCell ref="Z48:AA48"/>
    <mergeCell ref="Z49:AA49"/>
    <mergeCell ref="AB50:AC50"/>
    <mergeCell ref="AB51:AC51"/>
    <mergeCell ref="AB52:AC52"/>
    <mergeCell ref="AB53:AC53"/>
    <mergeCell ref="AB54:AC54"/>
    <mergeCell ref="AB55:AC55"/>
    <mergeCell ref="AB56:AC56"/>
    <mergeCell ref="AB57:AC57"/>
    <mergeCell ref="AB58:AC58"/>
    <mergeCell ref="AB59:AC59"/>
    <mergeCell ref="AB60:AC60"/>
    <mergeCell ref="AB61:AC61"/>
    <mergeCell ref="AB62:AC62"/>
    <mergeCell ref="AB63:AC63"/>
    <mergeCell ref="AB64:AC64"/>
    <mergeCell ref="X58:Y58"/>
    <mergeCell ref="X59:Y59"/>
    <mergeCell ref="X60:Y60"/>
    <mergeCell ref="X61:Y61"/>
    <mergeCell ref="X62:Y62"/>
    <mergeCell ref="X63:Y63"/>
    <mergeCell ref="X64:Y64"/>
    <mergeCell ref="Z50:AA50"/>
    <mergeCell ref="Z51:AA51"/>
    <mergeCell ref="Z52:AA52"/>
    <mergeCell ref="Z53:AA53"/>
    <mergeCell ref="Z54:AA54"/>
    <mergeCell ref="Z55:AA55"/>
    <mergeCell ref="Z56:AA56"/>
    <mergeCell ref="X50:Y50"/>
    <mergeCell ref="X51:Y51"/>
    <mergeCell ref="X52:Y52"/>
    <mergeCell ref="V41:W41"/>
    <mergeCell ref="V42:W42"/>
    <mergeCell ref="V43:W43"/>
    <mergeCell ref="V44:W44"/>
    <mergeCell ref="V45:W45"/>
    <mergeCell ref="V46:W46"/>
    <mergeCell ref="V47:W47"/>
    <mergeCell ref="V48:W48"/>
    <mergeCell ref="V49:W49"/>
    <mergeCell ref="V50:W50"/>
    <mergeCell ref="V51:W51"/>
    <mergeCell ref="V52:W52"/>
    <mergeCell ref="V53:W53"/>
    <mergeCell ref="V54:W54"/>
    <mergeCell ref="V55:W55"/>
    <mergeCell ref="V56:W56"/>
    <mergeCell ref="V57:W57"/>
    <mergeCell ref="R64:S64"/>
    <mergeCell ref="T41:U41"/>
    <mergeCell ref="T42:U42"/>
    <mergeCell ref="T43:U43"/>
    <mergeCell ref="T44:U44"/>
    <mergeCell ref="T45:U45"/>
    <mergeCell ref="T46:U46"/>
    <mergeCell ref="T47:U47"/>
    <mergeCell ref="T48:U48"/>
    <mergeCell ref="T49:U49"/>
    <mergeCell ref="T50:U50"/>
    <mergeCell ref="T51:U51"/>
    <mergeCell ref="T52:U52"/>
    <mergeCell ref="T53:U53"/>
    <mergeCell ref="T54:U54"/>
    <mergeCell ref="T55:U55"/>
    <mergeCell ref="T56:U56"/>
    <mergeCell ref="T57:U57"/>
    <mergeCell ref="T58:U58"/>
    <mergeCell ref="T59:U59"/>
    <mergeCell ref="T60:U60"/>
    <mergeCell ref="T61:U61"/>
    <mergeCell ref="T62:U62"/>
    <mergeCell ref="T63:U63"/>
    <mergeCell ref="T64:U64"/>
    <mergeCell ref="P58:Q58"/>
    <mergeCell ref="P59:Q59"/>
    <mergeCell ref="P60:Q60"/>
    <mergeCell ref="P61:Q61"/>
    <mergeCell ref="P62:Q62"/>
    <mergeCell ref="P63:Q63"/>
    <mergeCell ref="P64:Q64"/>
    <mergeCell ref="R41:S41"/>
    <mergeCell ref="R42:S42"/>
    <mergeCell ref="R43:S43"/>
    <mergeCell ref="R44:S44"/>
    <mergeCell ref="R45:S45"/>
    <mergeCell ref="R46:S46"/>
    <mergeCell ref="R47:S47"/>
    <mergeCell ref="R48:S48"/>
    <mergeCell ref="R49:S49"/>
    <mergeCell ref="R50:S50"/>
    <mergeCell ref="R51:S51"/>
    <mergeCell ref="R52:S52"/>
    <mergeCell ref="R53:S53"/>
    <mergeCell ref="R54:S54"/>
    <mergeCell ref="R55:S55"/>
    <mergeCell ref="R56:S56"/>
    <mergeCell ref="R57:S57"/>
    <mergeCell ref="R58:S58"/>
    <mergeCell ref="R59:S59"/>
    <mergeCell ref="R60:S60"/>
    <mergeCell ref="R61:S61"/>
    <mergeCell ref="P41:Q41"/>
    <mergeCell ref="P42:Q42"/>
    <mergeCell ref="P43:Q43"/>
    <mergeCell ref="P44:Q44"/>
    <mergeCell ref="P56:Q56"/>
    <mergeCell ref="P57:Q57"/>
    <mergeCell ref="N41:O41"/>
    <mergeCell ref="N42:O42"/>
    <mergeCell ref="N43:O43"/>
    <mergeCell ref="N44:O44"/>
    <mergeCell ref="N45:O45"/>
    <mergeCell ref="N46:O46"/>
    <mergeCell ref="N47:O47"/>
    <mergeCell ref="N48:O48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60:O60"/>
    <mergeCell ref="N61:O61"/>
    <mergeCell ref="N62:O62"/>
    <mergeCell ref="N63:O63"/>
    <mergeCell ref="N64:O64"/>
    <mergeCell ref="J63:K63"/>
    <mergeCell ref="J64:K64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L50:M50"/>
    <mergeCell ref="L51:M51"/>
    <mergeCell ref="L52:M52"/>
    <mergeCell ref="L53:M53"/>
    <mergeCell ref="L54:M54"/>
    <mergeCell ref="L55:M55"/>
    <mergeCell ref="L56:M56"/>
    <mergeCell ref="L57:M57"/>
    <mergeCell ref="L58:M58"/>
    <mergeCell ref="L59:M59"/>
    <mergeCell ref="L60:M60"/>
    <mergeCell ref="L61:M61"/>
    <mergeCell ref="L62:M62"/>
    <mergeCell ref="L63:M63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H44:I44"/>
    <mergeCell ref="H45:I45"/>
    <mergeCell ref="H46:I46"/>
    <mergeCell ref="H47:I47"/>
    <mergeCell ref="H48:I48"/>
    <mergeCell ref="H49:I49"/>
    <mergeCell ref="R860:T860"/>
    <mergeCell ref="R844:T844"/>
    <mergeCell ref="R845:T845"/>
    <mergeCell ref="R847:T847"/>
    <mergeCell ref="R848:T848"/>
    <mergeCell ref="R849:T849"/>
    <mergeCell ref="R850:T850"/>
    <mergeCell ref="R851:T851"/>
    <mergeCell ref="R853:T853"/>
    <mergeCell ref="N860:P860"/>
    <mergeCell ref="N850:P850"/>
    <mergeCell ref="N851:P851"/>
    <mergeCell ref="N853:P853"/>
    <mergeCell ref="N854:P854"/>
    <mergeCell ref="N855:P855"/>
    <mergeCell ref="N856:P856"/>
    <mergeCell ref="R818:T818"/>
    <mergeCell ref="R819:T819"/>
    <mergeCell ref="R821:T821"/>
    <mergeCell ref="N857:P857"/>
    <mergeCell ref="N826:P826"/>
    <mergeCell ref="N828:P828"/>
    <mergeCell ref="N829:P829"/>
    <mergeCell ref="R839:T839"/>
    <mergeCell ref="R840:T840"/>
    <mergeCell ref="R841:T841"/>
    <mergeCell ref="R842:T842"/>
    <mergeCell ref="R843:T843"/>
    <mergeCell ref="N848:P848"/>
    <mergeCell ref="N849:P849"/>
    <mergeCell ref="R826:T826"/>
    <mergeCell ref="R828:T828"/>
    <mergeCell ref="L64:M64"/>
    <mergeCell ref="H59:I59"/>
    <mergeCell ref="H60:I60"/>
    <mergeCell ref="N823:P823"/>
    <mergeCell ref="N824:P824"/>
    <mergeCell ref="N825:P825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F41:G41"/>
    <mergeCell ref="F42:G42"/>
    <mergeCell ref="F43:G43"/>
    <mergeCell ref="F44:G44"/>
    <mergeCell ref="H61:I61"/>
    <mergeCell ref="H62:I62"/>
    <mergeCell ref="H63:I63"/>
    <mergeCell ref="H64:I64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R837:T837"/>
    <mergeCell ref="N830:P830"/>
    <mergeCell ref="N834:P834"/>
    <mergeCell ref="N835:P835"/>
    <mergeCell ref="N836:P836"/>
    <mergeCell ref="N837:P837"/>
    <mergeCell ref="R789:T789"/>
    <mergeCell ref="V818:X818"/>
    <mergeCell ref="R646:T646"/>
    <mergeCell ref="W646:X646"/>
    <mergeCell ref="R647:T647"/>
    <mergeCell ref="W647:X647"/>
    <mergeCell ref="R648:T648"/>
    <mergeCell ref="W648:X648"/>
    <mergeCell ref="R649:T649"/>
    <mergeCell ref="R650:T650"/>
    <mergeCell ref="R792:T792"/>
    <mergeCell ref="R794:T794"/>
    <mergeCell ref="R795:T795"/>
    <mergeCell ref="R797:T797"/>
    <mergeCell ref="R652:T652"/>
    <mergeCell ref="W652:X652"/>
    <mergeCell ref="R653:T653"/>
    <mergeCell ref="W653:X653"/>
    <mergeCell ref="R654:T654"/>
    <mergeCell ref="W654:X654"/>
    <mergeCell ref="R655:T655"/>
    <mergeCell ref="W655:X655"/>
    <mergeCell ref="R656:T656"/>
    <mergeCell ref="R660:T660"/>
    <mergeCell ref="W660:X660"/>
    <mergeCell ref="R661:T661"/>
    <mergeCell ref="R612:T612"/>
    <mergeCell ref="W612:X612"/>
    <mergeCell ref="R613:T613"/>
    <mergeCell ref="R614:T614"/>
    <mergeCell ref="R616:T616"/>
    <mergeCell ref="W616:X616"/>
    <mergeCell ref="R617:T617"/>
    <mergeCell ref="W617:X617"/>
    <mergeCell ref="R618:T618"/>
    <mergeCell ref="W618:X618"/>
    <mergeCell ref="R619:T619"/>
    <mergeCell ref="W619:X619"/>
    <mergeCell ref="R620:T620"/>
    <mergeCell ref="R621:T621"/>
    <mergeCell ref="R623:T623"/>
    <mergeCell ref="W623:X623"/>
    <mergeCell ref="R603:T603"/>
    <mergeCell ref="W603:X603"/>
    <mergeCell ref="R604:T604"/>
    <mergeCell ref="W604:X604"/>
    <mergeCell ref="R605:T605"/>
    <mergeCell ref="W605:X605"/>
    <mergeCell ref="R606:T606"/>
    <mergeCell ref="R607:T607"/>
    <mergeCell ref="R609:T609"/>
    <mergeCell ref="W609:X609"/>
    <mergeCell ref="R595:T595"/>
    <mergeCell ref="W595:X595"/>
    <mergeCell ref="R596:T596"/>
    <mergeCell ref="W596:X596"/>
    <mergeCell ref="R597:T597"/>
    <mergeCell ref="W597:X597"/>
    <mergeCell ref="R598:T598"/>
    <mergeCell ref="R599:T599"/>
    <mergeCell ref="R602:T602"/>
    <mergeCell ref="W602:X602"/>
    <mergeCell ref="R594:T594"/>
    <mergeCell ref="W594:X594"/>
    <mergeCell ref="R574:T574"/>
    <mergeCell ref="W574:X574"/>
    <mergeCell ref="R575:T575"/>
    <mergeCell ref="W575:X575"/>
    <mergeCell ref="R576:T576"/>
    <mergeCell ref="W576:X576"/>
    <mergeCell ref="R577:T577"/>
    <mergeCell ref="R578:T578"/>
    <mergeCell ref="R580:T580"/>
    <mergeCell ref="W580:X580"/>
    <mergeCell ref="R592:T592"/>
    <mergeCell ref="R587:T587"/>
    <mergeCell ref="W587:X587"/>
    <mergeCell ref="R588:T588"/>
    <mergeCell ref="W588:X588"/>
    <mergeCell ref="R589:T589"/>
    <mergeCell ref="W589:X589"/>
    <mergeCell ref="R590:T590"/>
    <mergeCell ref="W590:X590"/>
    <mergeCell ref="R591:T591"/>
    <mergeCell ref="W553:X553"/>
    <mergeCell ref="R554:T554"/>
    <mergeCell ref="W554:X554"/>
    <mergeCell ref="R555:T555"/>
    <mergeCell ref="R556:T556"/>
    <mergeCell ref="R558:T558"/>
    <mergeCell ref="W558:X558"/>
    <mergeCell ref="R551:T551"/>
    <mergeCell ref="W551:X551"/>
    <mergeCell ref="R531:T531"/>
    <mergeCell ref="W531:X531"/>
    <mergeCell ref="R532:T532"/>
    <mergeCell ref="W532:X532"/>
    <mergeCell ref="R533:T533"/>
    <mergeCell ref="W533:X533"/>
    <mergeCell ref="R534:T534"/>
    <mergeCell ref="R535:T535"/>
    <mergeCell ref="R537:T537"/>
    <mergeCell ref="W537:X537"/>
    <mergeCell ref="R538:T538"/>
    <mergeCell ref="W538:X538"/>
    <mergeCell ref="R539:T539"/>
    <mergeCell ref="W539:X539"/>
    <mergeCell ref="R540:T540"/>
    <mergeCell ref="W540:X540"/>
    <mergeCell ref="R541:T541"/>
    <mergeCell ref="R542:T542"/>
    <mergeCell ref="R544:T544"/>
    <mergeCell ref="W544:X544"/>
    <mergeCell ref="R548:T548"/>
    <mergeCell ref="R549:T549"/>
    <mergeCell ref="R552:T552"/>
    <mergeCell ref="R523:T523"/>
    <mergeCell ref="W523:X523"/>
    <mergeCell ref="R524:T524"/>
    <mergeCell ref="W524:X524"/>
    <mergeCell ref="R525:T525"/>
    <mergeCell ref="W525:X525"/>
    <mergeCell ref="R526:T526"/>
    <mergeCell ref="R527:T527"/>
    <mergeCell ref="R530:T530"/>
    <mergeCell ref="W530:X530"/>
    <mergeCell ref="R516:T516"/>
    <mergeCell ref="W516:X516"/>
    <mergeCell ref="R517:T517"/>
    <mergeCell ref="W517:X517"/>
    <mergeCell ref="R518:T518"/>
    <mergeCell ref="W518:X518"/>
    <mergeCell ref="R519:T519"/>
    <mergeCell ref="R520:T520"/>
    <mergeCell ref="R522:T522"/>
    <mergeCell ref="W522:X522"/>
    <mergeCell ref="R509:T509"/>
    <mergeCell ref="W509:X509"/>
    <mergeCell ref="R510:T510"/>
    <mergeCell ref="W510:X510"/>
    <mergeCell ref="R511:T511"/>
    <mergeCell ref="W511:X511"/>
    <mergeCell ref="R512:T512"/>
    <mergeCell ref="R513:T513"/>
    <mergeCell ref="R515:T515"/>
    <mergeCell ref="W515:X515"/>
    <mergeCell ref="R502:T502"/>
    <mergeCell ref="W502:X502"/>
    <mergeCell ref="R503:T503"/>
    <mergeCell ref="W503:X503"/>
    <mergeCell ref="R504:T504"/>
    <mergeCell ref="W504:X504"/>
    <mergeCell ref="R505:T505"/>
    <mergeCell ref="R506:T506"/>
    <mergeCell ref="R508:T508"/>
    <mergeCell ref="W508:X508"/>
    <mergeCell ref="R495:T495"/>
    <mergeCell ref="W495:X495"/>
    <mergeCell ref="R496:T496"/>
    <mergeCell ref="W496:X496"/>
    <mergeCell ref="R497:T497"/>
    <mergeCell ref="W497:X497"/>
    <mergeCell ref="R498:T498"/>
    <mergeCell ref="R499:T499"/>
    <mergeCell ref="R501:T501"/>
    <mergeCell ref="W501:X501"/>
    <mergeCell ref="R488:T488"/>
    <mergeCell ref="W488:X488"/>
    <mergeCell ref="R489:T489"/>
    <mergeCell ref="W489:X489"/>
    <mergeCell ref="R490:T490"/>
    <mergeCell ref="W490:X490"/>
    <mergeCell ref="R491:T491"/>
    <mergeCell ref="R492:T492"/>
    <mergeCell ref="R494:T494"/>
    <mergeCell ref="W494:X494"/>
    <mergeCell ref="R481:T481"/>
    <mergeCell ref="W481:X481"/>
    <mergeCell ref="R482:T482"/>
    <mergeCell ref="W482:X482"/>
    <mergeCell ref="R483:T483"/>
    <mergeCell ref="W483:X483"/>
    <mergeCell ref="R484:T484"/>
    <mergeCell ref="R485:T485"/>
    <mergeCell ref="R487:T487"/>
    <mergeCell ref="W487:X487"/>
    <mergeCell ref="R473:T473"/>
    <mergeCell ref="W473:X473"/>
    <mergeCell ref="R474:T474"/>
    <mergeCell ref="W474:X474"/>
    <mergeCell ref="R475:T475"/>
    <mergeCell ref="W475:X475"/>
    <mergeCell ref="R476:T476"/>
    <mergeCell ref="R477:T477"/>
    <mergeCell ref="R480:T480"/>
    <mergeCell ref="W480:X480"/>
    <mergeCell ref="R467:T467"/>
    <mergeCell ref="W467:X467"/>
    <mergeCell ref="R468:T468"/>
    <mergeCell ref="W468:X468"/>
    <mergeCell ref="R469:T469"/>
    <mergeCell ref="R470:T470"/>
    <mergeCell ref="R472:T472"/>
    <mergeCell ref="W472:X472"/>
    <mergeCell ref="R459:T459"/>
    <mergeCell ref="W459:X459"/>
    <mergeCell ref="R460:T460"/>
    <mergeCell ref="W460:X460"/>
    <mergeCell ref="R461:T461"/>
    <mergeCell ref="W461:X461"/>
    <mergeCell ref="R462:T462"/>
    <mergeCell ref="R463:T463"/>
    <mergeCell ref="R465:T465"/>
    <mergeCell ref="W465:X465"/>
    <mergeCell ref="R454:T454"/>
    <mergeCell ref="W454:X454"/>
    <mergeCell ref="R455:T455"/>
    <mergeCell ref="R456:T456"/>
    <mergeCell ref="R458:T458"/>
    <mergeCell ref="W458:X458"/>
    <mergeCell ref="R445:T445"/>
    <mergeCell ref="W445:X445"/>
    <mergeCell ref="R446:T446"/>
    <mergeCell ref="W446:X446"/>
    <mergeCell ref="R447:T447"/>
    <mergeCell ref="W447:X447"/>
    <mergeCell ref="R448:T448"/>
    <mergeCell ref="R449:T449"/>
    <mergeCell ref="R451:T451"/>
    <mergeCell ref="W451:X451"/>
    <mergeCell ref="R466:T466"/>
    <mergeCell ref="W466:X466"/>
    <mergeCell ref="W430:X430"/>
    <mergeCell ref="R431:T431"/>
    <mergeCell ref="W431:X431"/>
    <mergeCell ref="R432:T432"/>
    <mergeCell ref="W432:X432"/>
    <mergeCell ref="R433:T433"/>
    <mergeCell ref="R434:T434"/>
    <mergeCell ref="R436:T436"/>
    <mergeCell ref="W436:X436"/>
    <mergeCell ref="R423:T423"/>
    <mergeCell ref="W423:X423"/>
    <mergeCell ref="R424:T424"/>
    <mergeCell ref="W424:X424"/>
    <mergeCell ref="R452:T452"/>
    <mergeCell ref="W452:X452"/>
    <mergeCell ref="R453:T453"/>
    <mergeCell ref="W453:X453"/>
    <mergeCell ref="W444:X444"/>
    <mergeCell ref="R352:T352"/>
    <mergeCell ref="W352:X352"/>
    <mergeCell ref="R353:T353"/>
    <mergeCell ref="W353:X353"/>
    <mergeCell ref="R354:T354"/>
    <mergeCell ref="R355:T355"/>
    <mergeCell ref="R357:T357"/>
    <mergeCell ref="W357:X357"/>
    <mergeCell ref="R358:T358"/>
    <mergeCell ref="W358:X358"/>
    <mergeCell ref="R359:T359"/>
    <mergeCell ref="R389:T389"/>
    <mergeCell ref="W359:X359"/>
    <mergeCell ref="R360:T360"/>
    <mergeCell ref="W360:X360"/>
    <mergeCell ref="R361:T361"/>
    <mergeCell ref="R362:T362"/>
    <mergeCell ref="R369:T369"/>
    <mergeCell ref="R372:T372"/>
    <mergeCell ref="W372:X372"/>
    <mergeCell ref="R373:T373"/>
    <mergeCell ref="W373:X373"/>
    <mergeCell ref="R374:T374"/>
    <mergeCell ref="W374:X374"/>
    <mergeCell ref="R375:T375"/>
    <mergeCell ref="W375:X375"/>
    <mergeCell ref="R376:T376"/>
    <mergeCell ref="R377:T377"/>
    <mergeCell ref="R379:T379"/>
    <mergeCell ref="W379:X379"/>
    <mergeCell ref="R247:T247"/>
    <mergeCell ref="R248:T248"/>
    <mergeCell ref="R249:T249"/>
    <mergeCell ref="R250:T250"/>
    <mergeCell ref="R252:T252"/>
    <mergeCell ref="R253:T253"/>
    <mergeCell ref="R280:T280"/>
    <mergeCell ref="R330:T330"/>
    <mergeCell ref="R364:T364"/>
    <mergeCell ref="W364:X364"/>
    <mergeCell ref="R365:T365"/>
    <mergeCell ref="W365:X365"/>
    <mergeCell ref="R366:T366"/>
    <mergeCell ref="W366:X366"/>
    <mergeCell ref="R367:T367"/>
    <mergeCell ref="W367:X367"/>
    <mergeCell ref="R269:T269"/>
    <mergeCell ref="R270:T270"/>
    <mergeCell ref="R272:T272"/>
    <mergeCell ref="R273:T273"/>
    <mergeCell ref="R274:T274"/>
    <mergeCell ref="R275:T275"/>
    <mergeCell ref="R276:T276"/>
    <mergeCell ref="R278:T278"/>
    <mergeCell ref="R310:T310"/>
    <mergeCell ref="R314:T314"/>
    <mergeCell ref="R315:T315"/>
    <mergeCell ref="R317:T317"/>
    <mergeCell ref="R318:T318"/>
    <mergeCell ref="R338:T338"/>
    <mergeCell ref="W338:X338"/>
    <mergeCell ref="R254:T254"/>
    <mergeCell ref="R217:T217"/>
    <mergeCell ref="R199:T199"/>
    <mergeCell ref="R237:T237"/>
    <mergeCell ref="R238:T238"/>
    <mergeCell ref="R240:T240"/>
    <mergeCell ref="R233:T233"/>
    <mergeCell ref="R234:T234"/>
    <mergeCell ref="R236:T236"/>
    <mergeCell ref="R241:T241"/>
    <mergeCell ref="R242:T242"/>
    <mergeCell ref="R243:T243"/>
    <mergeCell ref="R244:T244"/>
    <mergeCell ref="R245:T245"/>
    <mergeCell ref="R215:T215"/>
    <mergeCell ref="R216:T216"/>
    <mergeCell ref="R218:T218"/>
    <mergeCell ref="R220:T220"/>
    <mergeCell ref="R221:T221"/>
    <mergeCell ref="R222:T222"/>
    <mergeCell ref="R224:T224"/>
    <mergeCell ref="R225:T225"/>
    <mergeCell ref="R227:T227"/>
    <mergeCell ref="R228:T228"/>
    <mergeCell ref="R213:T213"/>
    <mergeCell ref="R212:T212"/>
    <mergeCell ref="R211:T211"/>
    <mergeCell ref="R210:T210"/>
    <mergeCell ref="R209:T209"/>
    <mergeCell ref="R207:T207"/>
    <mergeCell ref="R206:T206"/>
    <mergeCell ref="R205:T205"/>
    <mergeCell ref="R204:T204"/>
    <mergeCell ref="R168:T168"/>
    <mergeCell ref="R169:T169"/>
    <mergeCell ref="R171:T171"/>
    <mergeCell ref="R112:T112"/>
    <mergeCell ref="R113:T113"/>
    <mergeCell ref="R114:T114"/>
    <mergeCell ref="R116:T116"/>
    <mergeCell ref="R118:T118"/>
    <mergeCell ref="R157:T157"/>
    <mergeCell ref="R159:T159"/>
    <mergeCell ref="R160:T160"/>
    <mergeCell ref="R128:T128"/>
    <mergeCell ref="R129:T129"/>
    <mergeCell ref="R130:T130"/>
    <mergeCell ref="R131:T131"/>
    <mergeCell ref="R132:T132"/>
    <mergeCell ref="R134:T134"/>
    <mergeCell ref="R135:T135"/>
    <mergeCell ref="R136:T136"/>
    <mergeCell ref="R137:T137"/>
    <mergeCell ref="R139:T139"/>
    <mergeCell ref="R140:T140"/>
    <mergeCell ref="R141:T141"/>
    <mergeCell ref="R143:T143"/>
    <mergeCell ref="R144:T144"/>
    <mergeCell ref="R146:T146"/>
    <mergeCell ref="R147:T147"/>
    <mergeCell ref="R161:T161"/>
    <mergeCell ref="R162:T162"/>
    <mergeCell ref="R163:T163"/>
    <mergeCell ref="R164:T164"/>
    <mergeCell ref="R166:T166"/>
    <mergeCell ref="R101:T101"/>
    <mergeCell ref="R102:T102"/>
    <mergeCell ref="R104:T104"/>
    <mergeCell ref="R105:T105"/>
    <mergeCell ref="R106:T106"/>
    <mergeCell ref="R107:T107"/>
    <mergeCell ref="R108:T108"/>
    <mergeCell ref="R110:T110"/>
    <mergeCell ref="R111:T111"/>
    <mergeCell ref="R75:T75"/>
    <mergeCell ref="R76:T76"/>
    <mergeCell ref="R78:T78"/>
    <mergeCell ref="R79:T79"/>
    <mergeCell ref="R80:T80"/>
    <mergeCell ref="R81:T81"/>
    <mergeCell ref="R82:T82"/>
    <mergeCell ref="P39:Q39"/>
    <mergeCell ref="R39:S39"/>
    <mergeCell ref="T39:U39"/>
    <mergeCell ref="R99:T99"/>
    <mergeCell ref="R100:T100"/>
    <mergeCell ref="P45:Q45"/>
    <mergeCell ref="P46:Q46"/>
    <mergeCell ref="P47:Q47"/>
    <mergeCell ref="P48:Q48"/>
    <mergeCell ref="P49:Q49"/>
    <mergeCell ref="P50:Q50"/>
    <mergeCell ref="P51:Q51"/>
    <mergeCell ref="P52:Q52"/>
    <mergeCell ref="P53:Q53"/>
    <mergeCell ref="P54:Q54"/>
    <mergeCell ref="P55:Q55"/>
    <mergeCell ref="A66:D66"/>
    <mergeCell ref="E66:Q66"/>
    <mergeCell ref="R66:T66"/>
    <mergeCell ref="A67:D67"/>
    <mergeCell ref="A68:D69"/>
    <mergeCell ref="X39:Y39"/>
    <mergeCell ref="Z39:AA39"/>
    <mergeCell ref="AB39:AC39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Z40:AA40"/>
    <mergeCell ref="AB40:AC40"/>
    <mergeCell ref="F39:G39"/>
    <mergeCell ref="H39:I39"/>
    <mergeCell ref="J39:K39"/>
    <mergeCell ref="L39:M39"/>
    <mergeCell ref="N39:O39"/>
    <mergeCell ref="V39:W39"/>
    <mergeCell ref="H41:I41"/>
    <mergeCell ref="H42:I42"/>
    <mergeCell ref="H43:I43"/>
    <mergeCell ref="F45:G45"/>
    <mergeCell ref="F46:G46"/>
    <mergeCell ref="F47:G47"/>
    <mergeCell ref="X37:Y37"/>
    <mergeCell ref="Z37:AA37"/>
    <mergeCell ref="AB37:AC37"/>
    <mergeCell ref="F38:G38"/>
    <mergeCell ref="H38:I38"/>
    <mergeCell ref="J38:K38"/>
    <mergeCell ref="L38:M38"/>
    <mergeCell ref="N38:O38"/>
    <mergeCell ref="P38:Q38"/>
    <mergeCell ref="R38:S38"/>
    <mergeCell ref="T38:U38"/>
    <mergeCell ref="V38:W38"/>
    <mergeCell ref="X38:Y38"/>
    <mergeCell ref="Z38:AA38"/>
    <mergeCell ref="AB38:AC38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5:Y35"/>
    <mergeCell ref="Z35:AA35"/>
    <mergeCell ref="AB35:AC35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Z36:AA36"/>
    <mergeCell ref="AB36:AC36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3:Y33"/>
    <mergeCell ref="Z33:AA33"/>
    <mergeCell ref="AB33:AC33"/>
    <mergeCell ref="F34:G34"/>
    <mergeCell ref="H34:I34"/>
    <mergeCell ref="J34:K34"/>
    <mergeCell ref="L34:M34"/>
    <mergeCell ref="N34:O34"/>
    <mergeCell ref="P34:Q34"/>
    <mergeCell ref="R34:S34"/>
    <mergeCell ref="T34:U34"/>
    <mergeCell ref="V34:W34"/>
    <mergeCell ref="X34:Y34"/>
    <mergeCell ref="Z34:AA34"/>
    <mergeCell ref="AB34:AC34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1:Y31"/>
    <mergeCell ref="Z31:AA31"/>
    <mergeCell ref="AB31:AC31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Z32:AA32"/>
    <mergeCell ref="AB32:AC32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28:Y28"/>
    <mergeCell ref="Z28:AA28"/>
    <mergeCell ref="AB28:AC28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Z30:AA30"/>
    <mergeCell ref="AB30:AC30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6:Y26"/>
    <mergeCell ref="Z26:AA26"/>
    <mergeCell ref="AB26:AC26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AB27:AC27"/>
    <mergeCell ref="F26:G26"/>
    <mergeCell ref="H26:I26"/>
    <mergeCell ref="J26:K26"/>
    <mergeCell ref="L26:M26"/>
    <mergeCell ref="N26:O26"/>
    <mergeCell ref="P26:Q26"/>
    <mergeCell ref="R26:S26"/>
    <mergeCell ref="T26:U26"/>
    <mergeCell ref="V26:W26"/>
    <mergeCell ref="X24:Y24"/>
    <mergeCell ref="Z24:AA24"/>
    <mergeCell ref="AB24:AC24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AB25:AC25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2:Y22"/>
    <mergeCell ref="Z22:AA22"/>
    <mergeCell ref="AB22:AC22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F22:G22"/>
    <mergeCell ref="H22:I22"/>
    <mergeCell ref="J22:K22"/>
    <mergeCell ref="L22:M22"/>
    <mergeCell ref="N22:O22"/>
    <mergeCell ref="P22:Q22"/>
    <mergeCell ref="R22:S22"/>
    <mergeCell ref="T22:U22"/>
    <mergeCell ref="V22:W22"/>
    <mergeCell ref="X20:Y20"/>
    <mergeCell ref="Z20:AA20"/>
    <mergeCell ref="AB20:AC20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AB21:AC21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18:Y18"/>
    <mergeCell ref="Z18:AA18"/>
    <mergeCell ref="AB18:AC18"/>
    <mergeCell ref="F19:G19"/>
    <mergeCell ref="H19:I19"/>
    <mergeCell ref="J19:K19"/>
    <mergeCell ref="L19:M19"/>
    <mergeCell ref="N19:O19"/>
    <mergeCell ref="P19:Q19"/>
    <mergeCell ref="R19:S19"/>
    <mergeCell ref="T19:U19"/>
    <mergeCell ref="V19:W19"/>
    <mergeCell ref="X19:Y19"/>
    <mergeCell ref="Z19:AA19"/>
    <mergeCell ref="AB19:AC19"/>
    <mergeCell ref="F18:G18"/>
    <mergeCell ref="H18:I18"/>
    <mergeCell ref="J18:K18"/>
    <mergeCell ref="L18:M18"/>
    <mergeCell ref="N18:O18"/>
    <mergeCell ref="P18:Q18"/>
    <mergeCell ref="R18:S18"/>
    <mergeCell ref="T18:U18"/>
    <mergeCell ref="V18:W18"/>
    <mergeCell ref="X16:Y16"/>
    <mergeCell ref="Z16:AA16"/>
    <mergeCell ref="AB16:AC16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AB17:AC17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T12:U12"/>
    <mergeCell ref="V12:W12"/>
    <mergeCell ref="Z12:AA12"/>
    <mergeCell ref="X14:Y14"/>
    <mergeCell ref="Z14:AA14"/>
    <mergeCell ref="AB14:AC14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AB15:AC15"/>
    <mergeCell ref="F14:G14"/>
    <mergeCell ref="H14:I14"/>
    <mergeCell ref="J14:K14"/>
    <mergeCell ref="L14:M14"/>
    <mergeCell ref="N14:O14"/>
    <mergeCell ref="P14:Q14"/>
    <mergeCell ref="R14:S14"/>
    <mergeCell ref="T14:U14"/>
    <mergeCell ref="V14:W14"/>
    <mergeCell ref="R2:S2"/>
    <mergeCell ref="T2:U2"/>
    <mergeCell ref="AB11:AC11"/>
    <mergeCell ref="J10:K10"/>
    <mergeCell ref="L10:M10"/>
    <mergeCell ref="N10:O10"/>
    <mergeCell ref="P10:Q10"/>
    <mergeCell ref="R10:S10"/>
    <mergeCell ref="T10:U10"/>
    <mergeCell ref="V10:W10"/>
    <mergeCell ref="X10:Y10"/>
    <mergeCell ref="Z10:AA10"/>
    <mergeCell ref="AB12:AC12"/>
    <mergeCell ref="F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Z13:AA13"/>
    <mergeCell ref="AB13:AC13"/>
    <mergeCell ref="F12:G12"/>
    <mergeCell ref="H12:I12"/>
    <mergeCell ref="J12:K12"/>
    <mergeCell ref="L12:M12"/>
    <mergeCell ref="N12:O12"/>
    <mergeCell ref="P12:Q12"/>
    <mergeCell ref="R12:S12"/>
    <mergeCell ref="B2:B3"/>
    <mergeCell ref="B4:B6"/>
    <mergeCell ref="AD4:AE4"/>
    <mergeCell ref="AF4:AG4"/>
    <mergeCell ref="AD5:AE5"/>
    <mergeCell ref="AF5:AG5"/>
    <mergeCell ref="F1:I1"/>
    <mergeCell ref="J1:M1"/>
    <mergeCell ref="N1:Q1"/>
    <mergeCell ref="R1:U1"/>
    <mergeCell ref="V1:Y1"/>
    <mergeCell ref="Z1:AA1"/>
    <mergeCell ref="AB1:AC1"/>
    <mergeCell ref="AD1:AG1"/>
    <mergeCell ref="V2:W2"/>
    <mergeCell ref="X2:Y2"/>
    <mergeCell ref="Z2:AA2"/>
    <mergeCell ref="AB2:AC2"/>
    <mergeCell ref="AD2:AE2"/>
    <mergeCell ref="AF2:AG2"/>
    <mergeCell ref="V3:W3"/>
    <mergeCell ref="X3:Y3"/>
    <mergeCell ref="Z3:AA3"/>
    <mergeCell ref="AB3:AC3"/>
    <mergeCell ref="AD3:AE3"/>
    <mergeCell ref="AF3:AG3"/>
    <mergeCell ref="F2:G2"/>
    <mergeCell ref="H2:I2"/>
    <mergeCell ref="J2:K2"/>
    <mergeCell ref="L2:M2"/>
    <mergeCell ref="N2:O2"/>
    <mergeCell ref="P2:Q2"/>
    <mergeCell ref="X6:Y6"/>
    <mergeCell ref="Z6:AA6"/>
    <mergeCell ref="AB6:AC6"/>
    <mergeCell ref="F3:G3"/>
    <mergeCell ref="H3:I3"/>
    <mergeCell ref="J3:K3"/>
    <mergeCell ref="L3:M3"/>
    <mergeCell ref="N3:O3"/>
    <mergeCell ref="P3:Q3"/>
    <mergeCell ref="R3:S3"/>
    <mergeCell ref="T3:U3"/>
    <mergeCell ref="F4:G4"/>
    <mergeCell ref="H4:I4"/>
    <mergeCell ref="J4:K4"/>
    <mergeCell ref="L4:M4"/>
    <mergeCell ref="N4:O4"/>
    <mergeCell ref="P4:Q4"/>
    <mergeCell ref="R4:S4"/>
    <mergeCell ref="T4:U4"/>
    <mergeCell ref="Z7:AA7"/>
    <mergeCell ref="AB7:AC7"/>
    <mergeCell ref="F6:G6"/>
    <mergeCell ref="H6:I6"/>
    <mergeCell ref="J6:K6"/>
    <mergeCell ref="L6:M6"/>
    <mergeCell ref="N6:O6"/>
    <mergeCell ref="P6:Q6"/>
    <mergeCell ref="R6:S6"/>
    <mergeCell ref="T6:U6"/>
    <mergeCell ref="AB8:AC8"/>
    <mergeCell ref="F8:G8"/>
    <mergeCell ref="H8:I8"/>
    <mergeCell ref="J8:K8"/>
    <mergeCell ref="L8:M8"/>
    <mergeCell ref="V4:W4"/>
    <mergeCell ref="X4:Y4"/>
    <mergeCell ref="Z4:AA4"/>
    <mergeCell ref="AB4:AC4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V6:W6"/>
    <mergeCell ref="P11:Q11"/>
    <mergeCell ref="R11:S11"/>
    <mergeCell ref="T11:U11"/>
    <mergeCell ref="V11:W11"/>
    <mergeCell ref="X11:Y11"/>
    <mergeCell ref="N8:O8"/>
    <mergeCell ref="P8:Q8"/>
    <mergeCell ref="R8:S8"/>
    <mergeCell ref="T8:U8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  <mergeCell ref="R98:T98"/>
    <mergeCell ref="X9:Y9"/>
    <mergeCell ref="Z9:AA9"/>
    <mergeCell ref="Z11:AA11"/>
    <mergeCell ref="X12:Y12"/>
    <mergeCell ref="AB9:AC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Z29:AA29"/>
    <mergeCell ref="AB29:AC29"/>
    <mergeCell ref="F9:G9"/>
    <mergeCell ref="H9:I9"/>
    <mergeCell ref="J9:K9"/>
    <mergeCell ref="L9:M9"/>
    <mergeCell ref="N9:O9"/>
    <mergeCell ref="V9:W9"/>
    <mergeCell ref="F10:G10"/>
    <mergeCell ref="H10:I10"/>
    <mergeCell ref="AB10:AC10"/>
    <mergeCell ref="F11:G11"/>
    <mergeCell ref="H11:I11"/>
    <mergeCell ref="J11:K11"/>
    <mergeCell ref="L11:M11"/>
    <mergeCell ref="N11:O11"/>
    <mergeCell ref="R282:T282"/>
    <mergeCell ref="R284:T284"/>
    <mergeCell ref="R285:T285"/>
    <mergeCell ref="R286:T286"/>
    <mergeCell ref="R287:T287"/>
    <mergeCell ref="P9:Q9"/>
    <mergeCell ref="R9:S9"/>
    <mergeCell ref="T9:U9"/>
    <mergeCell ref="V8:W8"/>
    <mergeCell ref="X8:Y8"/>
    <mergeCell ref="Z8:AA8"/>
    <mergeCell ref="R71:T71"/>
    <mergeCell ref="R72:T72"/>
    <mergeCell ref="R74:T74"/>
    <mergeCell ref="R156:T156"/>
    <mergeCell ref="R148:T148"/>
    <mergeCell ref="R152:T152"/>
    <mergeCell ref="R153:T153"/>
    <mergeCell ref="R155:T155"/>
    <mergeCell ref="R229:T229"/>
    <mergeCell ref="R83:T83"/>
    <mergeCell ref="R85:T85"/>
    <mergeCell ref="R86:T86"/>
    <mergeCell ref="R87:T87"/>
    <mergeCell ref="R88:T88"/>
    <mergeCell ref="R90:T90"/>
    <mergeCell ref="R91:T91"/>
    <mergeCell ref="R92:T92"/>
    <mergeCell ref="R93:T93"/>
    <mergeCell ref="R94:T94"/>
    <mergeCell ref="R96:T96"/>
    <mergeCell ref="R97:T97"/>
    <mergeCell ref="R419:T419"/>
    <mergeCell ref="R420:T420"/>
    <mergeCell ref="R422:T422"/>
    <mergeCell ref="W422:X422"/>
    <mergeCell ref="R255:T255"/>
    <mergeCell ref="R256:T256"/>
    <mergeCell ref="R258:T258"/>
    <mergeCell ref="R319:T319"/>
    <mergeCell ref="A322:D322"/>
    <mergeCell ref="R323:T323"/>
    <mergeCell ref="A326:D327"/>
    <mergeCell ref="R328:T328"/>
    <mergeCell ref="A333:D333"/>
    <mergeCell ref="R335:T335"/>
    <mergeCell ref="W335:X335"/>
    <mergeCell ref="R336:T336"/>
    <mergeCell ref="W336:X336"/>
    <mergeCell ref="R333:T333"/>
    <mergeCell ref="R337:T337"/>
    <mergeCell ref="W337:X337"/>
    <mergeCell ref="R259:T259"/>
    <mergeCell ref="R260:T260"/>
    <mergeCell ref="R261:T261"/>
    <mergeCell ref="R262:T262"/>
    <mergeCell ref="R263:T263"/>
    <mergeCell ref="R264:T264"/>
    <mergeCell ref="R266:T266"/>
    <mergeCell ref="R267:T267"/>
    <mergeCell ref="R268:T268"/>
    <mergeCell ref="R279:T279"/>
    <mergeCell ref="R281:T281"/>
    <mergeCell ref="R368:T368"/>
    <mergeCell ref="W416:X416"/>
    <mergeCell ref="R417:T417"/>
    <mergeCell ref="W417:X417"/>
    <mergeCell ref="R410:T410"/>
    <mergeCell ref="W410:X410"/>
    <mergeCell ref="R411:T411"/>
    <mergeCell ref="R412:T412"/>
    <mergeCell ref="W389:X389"/>
    <mergeCell ref="R390:T390"/>
    <mergeCell ref="R391:T391"/>
    <mergeCell ref="R393:T393"/>
    <mergeCell ref="W393:X393"/>
    <mergeCell ref="R380:T380"/>
    <mergeCell ref="W380:X380"/>
    <mergeCell ref="R381:T381"/>
    <mergeCell ref="W381:X381"/>
    <mergeCell ref="R382:T382"/>
    <mergeCell ref="W382:X382"/>
    <mergeCell ref="N842:P842"/>
    <mergeCell ref="N843:P843"/>
    <mergeCell ref="N844:P844"/>
    <mergeCell ref="N845:P845"/>
    <mergeCell ref="N847:P847"/>
    <mergeCell ref="R395:T395"/>
    <mergeCell ref="W395:X395"/>
    <mergeCell ref="R396:T396"/>
    <mergeCell ref="W396:X396"/>
    <mergeCell ref="R397:T397"/>
    <mergeCell ref="R398:T398"/>
    <mergeCell ref="R415:T415"/>
    <mergeCell ref="W415:X415"/>
    <mergeCell ref="R430:T430"/>
    <mergeCell ref="A791:D792"/>
    <mergeCell ref="R791:T791"/>
    <mergeCell ref="R418:T418"/>
    <mergeCell ref="W418:X418"/>
    <mergeCell ref="R790:T790"/>
    <mergeCell ref="R425:T425"/>
    <mergeCell ref="W425:X425"/>
    <mergeCell ref="R426:T426"/>
    <mergeCell ref="R427:T427"/>
    <mergeCell ref="R429:T429"/>
    <mergeCell ref="W429:X429"/>
    <mergeCell ref="R437:T437"/>
    <mergeCell ref="W437:X437"/>
    <mergeCell ref="R438:T438"/>
    <mergeCell ref="W438:X438"/>
    <mergeCell ref="R439:T439"/>
    <mergeCell ref="R444:T444"/>
    <mergeCell ref="R416:T416"/>
    <mergeCell ref="V829:X829"/>
    <mergeCell ref="V830:X830"/>
    <mergeCell ref="V831:X831"/>
    <mergeCell ref="V837:X837"/>
    <mergeCell ref="V839:X839"/>
    <mergeCell ref="R394:T394"/>
    <mergeCell ref="W394:X394"/>
    <mergeCell ref="W439:X439"/>
    <mergeCell ref="R440:T440"/>
    <mergeCell ref="R441:T441"/>
    <mergeCell ref="V851:X851"/>
    <mergeCell ref="R857:T857"/>
    <mergeCell ref="R859:T859"/>
    <mergeCell ref="A798:D798"/>
    <mergeCell ref="R798:T798"/>
    <mergeCell ref="A894:D894"/>
    <mergeCell ref="R894:T894"/>
    <mergeCell ref="R799:T799"/>
    <mergeCell ref="A812:D812"/>
    <mergeCell ref="R814:T814"/>
    <mergeCell ref="A808:D808"/>
    <mergeCell ref="R809:T809"/>
    <mergeCell ref="A802:D802"/>
    <mergeCell ref="R803:T803"/>
    <mergeCell ref="R804:T804"/>
    <mergeCell ref="N814:P814"/>
    <mergeCell ref="N815:P815"/>
    <mergeCell ref="N817:P817"/>
    <mergeCell ref="N891:P891"/>
    <mergeCell ref="N839:P839"/>
    <mergeCell ref="N840:P840"/>
    <mergeCell ref="N841:P841"/>
    <mergeCell ref="V840:X840"/>
    <mergeCell ref="V841:X841"/>
    <mergeCell ref="V842:X842"/>
    <mergeCell ref="V860:X860"/>
    <mergeCell ref="V850:X850"/>
    <mergeCell ref="N818:P818"/>
    <mergeCell ref="N819:P819"/>
    <mergeCell ref="N821:P821"/>
    <mergeCell ref="N822:P822"/>
    <mergeCell ref="V843:X843"/>
    <mergeCell ref="R203:T203"/>
    <mergeCell ref="R201:T201"/>
    <mergeCell ref="V833:X833"/>
    <mergeCell ref="AD922:AF922"/>
    <mergeCell ref="W897:Y897"/>
    <mergeCell ref="Z897:AC897"/>
    <mergeCell ref="AD897:AF897"/>
    <mergeCell ref="AD910:AF910"/>
    <mergeCell ref="V814:X814"/>
    <mergeCell ref="R815:T815"/>
    <mergeCell ref="V815:X815"/>
    <mergeCell ref="R817:T817"/>
    <mergeCell ref="V817:X817"/>
    <mergeCell ref="R891:T891"/>
    <mergeCell ref="V819:X819"/>
    <mergeCell ref="V821:X821"/>
    <mergeCell ref="V822:X822"/>
    <mergeCell ref="V823:X823"/>
    <mergeCell ref="V824:X824"/>
    <mergeCell ref="V825:X825"/>
    <mergeCell ref="V826:X826"/>
    <mergeCell ref="V828:X828"/>
  </mergeCells>
  <phoneticPr fontId="21" type="noConversion"/>
  <pageMargins left="0.39370078740157483" right="0.39370078740157483" top="0.59055118110236227" bottom="0.55118110236220474" header="0.35433070866141736" footer="0.51181102362204722"/>
  <pageSetup paperSize="9" orientation="portrait" horizontalDpi="355" verticalDpi="35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1"/>
  </sheetPr>
  <dimension ref="A1:AF174"/>
  <sheetViews>
    <sheetView view="pageBreakPreview" topLeftCell="A116" zoomScale="130" zoomScaleSheetLayoutView="130" workbookViewId="0">
      <selection activeCell="X126" sqref="X126"/>
    </sheetView>
  </sheetViews>
  <sheetFormatPr defaultColWidth="4.125" defaultRowHeight="20.100000000000001" customHeight="1"/>
  <cols>
    <col min="1" max="3" width="4.125" style="1" customWidth="1"/>
    <col min="4" max="4" width="4.125" style="66" customWidth="1"/>
    <col min="5" max="19" width="4.125" style="1" customWidth="1"/>
    <col min="20" max="20" width="4.125" style="66" customWidth="1"/>
    <col min="21" max="21" width="4.125" style="1"/>
    <col min="22" max="24" width="8.625" style="1" customWidth="1"/>
    <col min="25" max="16384" width="4.125" style="1"/>
  </cols>
  <sheetData>
    <row r="1" spans="1:24" s="6" customFormat="1" ht="20.100000000000001" customHeight="1">
      <c r="A1" s="210" t="s">
        <v>64</v>
      </c>
      <c r="B1" s="211"/>
      <c r="C1" s="211"/>
      <c r="D1" s="212"/>
      <c r="E1" s="211" t="s">
        <v>65</v>
      </c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0" t="s">
        <v>66</v>
      </c>
      <c r="S1" s="211"/>
      <c r="T1" s="212"/>
      <c r="U1" s="89"/>
    </row>
    <row r="2" spans="1:24" s="6" customFormat="1" ht="20.100000000000001" customHeight="1">
      <c r="A2" s="191" t="s">
        <v>67</v>
      </c>
      <c r="B2" s="182"/>
      <c r="C2" s="182"/>
      <c r="D2" s="183"/>
      <c r="E2" s="6" t="str">
        <f ca="1">RIGHT(CELL("filename",A1),(LEN(CELL("filename",A1))-FIND("]",CELL("filename",A1))))</f>
        <v>처리시설 SCW산근</v>
      </c>
      <c r="R2" s="85"/>
      <c r="T2" s="9"/>
      <c r="U2" s="10"/>
    </row>
    <row r="3" spans="1:24" s="6" customFormat="1" ht="20.100000000000001" customHeight="1">
      <c r="A3" s="233" t="s">
        <v>68</v>
      </c>
      <c r="B3" s="176"/>
      <c r="C3" s="176"/>
      <c r="D3" s="177"/>
      <c r="R3" s="85"/>
      <c r="T3" s="10"/>
      <c r="U3" s="67"/>
      <c r="V3" s="6" t="s">
        <v>69</v>
      </c>
    </row>
    <row r="4" spans="1:24" ht="18.95" customHeight="1">
      <c r="A4" s="91"/>
      <c r="E4" s="85" t="s">
        <v>70</v>
      </c>
      <c r="H4" s="234">
        <f>SUM(M5:N19)</f>
        <v>8.5500000000000007</v>
      </c>
      <c r="I4" s="234"/>
      <c r="J4" s="234"/>
      <c r="Q4" s="14" t="s">
        <v>71</v>
      </c>
      <c r="R4" s="230">
        <v>272</v>
      </c>
      <c r="S4" s="231"/>
      <c r="T4" s="232"/>
      <c r="U4" s="10" t="s">
        <v>72</v>
      </c>
      <c r="V4" s="68">
        <v>121.8</v>
      </c>
      <c r="W4" s="68"/>
    </row>
    <row r="5" spans="1:24" ht="18.95" customHeight="1">
      <c r="A5" s="91"/>
      <c r="E5" s="85" t="s">
        <v>118</v>
      </c>
      <c r="K5" s="6" t="s">
        <v>73</v>
      </c>
      <c r="L5" s="6"/>
      <c r="M5" s="229">
        <v>5.2</v>
      </c>
      <c r="N5" s="229"/>
      <c r="R5" s="91"/>
      <c r="T5" s="77"/>
      <c r="U5" s="90"/>
      <c r="V5" s="68"/>
      <c r="W5" s="68"/>
    </row>
    <row r="6" spans="1:24" ht="18.95" customHeight="1">
      <c r="A6" s="91"/>
      <c r="E6" s="85"/>
      <c r="F6" s="70" t="str">
        <f>""&amp;M5&amp;"m x "&amp;$R$4&amp;"공"</f>
        <v>5.2m x 272공</v>
      </c>
      <c r="Q6" s="14" t="s">
        <v>71</v>
      </c>
      <c r="R6" s="157">
        <f>M5*$R$4</f>
        <v>1414.4</v>
      </c>
      <c r="S6" s="158"/>
      <c r="T6" s="159"/>
      <c r="U6" s="10" t="s">
        <v>74</v>
      </c>
      <c r="V6" s="112">
        <f>IF($H$4&lt;18,R6,0)</f>
        <v>1414.4</v>
      </c>
      <c r="W6" s="112">
        <f>IF(AND($H$4&gt;=18,$H$4&lt;28),R6,0)</f>
        <v>0</v>
      </c>
      <c r="X6" s="112">
        <f>IF($H$4&gt;=28,R6,0)</f>
        <v>0</v>
      </c>
    </row>
    <row r="7" spans="1:24" ht="18.95" customHeight="1">
      <c r="A7" s="91"/>
      <c r="E7" s="85" t="s">
        <v>129</v>
      </c>
      <c r="F7" s="70"/>
      <c r="K7" s="6" t="s">
        <v>40</v>
      </c>
      <c r="L7" s="6"/>
      <c r="M7" s="229">
        <v>0</v>
      </c>
      <c r="N7" s="229"/>
      <c r="R7" s="91"/>
      <c r="T7" s="77"/>
      <c r="U7" s="90"/>
      <c r="V7" s="68"/>
      <c r="W7" s="68"/>
    </row>
    <row r="8" spans="1:24" ht="18.95" customHeight="1">
      <c r="A8" s="91"/>
      <c r="E8" s="85"/>
      <c r="F8" s="70" t="str">
        <f>""&amp;M7&amp;"m x "&amp;$R$4&amp;"공"</f>
        <v>0m x 272공</v>
      </c>
      <c r="Q8" s="14" t="s">
        <v>17</v>
      </c>
      <c r="R8" s="157">
        <f>M7*$R$4</f>
        <v>0</v>
      </c>
      <c r="S8" s="158"/>
      <c r="T8" s="159"/>
      <c r="U8" s="10" t="s">
        <v>18</v>
      </c>
      <c r="V8" s="112">
        <f>IF($H$4&lt;18,R8,0)</f>
        <v>0</v>
      </c>
      <c r="W8" s="112">
        <f>IF(AND($H$4&gt;=18,$H$4&lt;28),R8,0)</f>
        <v>0</v>
      </c>
      <c r="X8" s="112">
        <f>IF($H$4&gt;=28,R8,0)</f>
        <v>0</v>
      </c>
    </row>
    <row r="9" spans="1:24" ht="18.95" customHeight="1">
      <c r="A9" s="91"/>
      <c r="E9" s="85" t="s">
        <v>128</v>
      </c>
      <c r="K9" s="6" t="s">
        <v>73</v>
      </c>
      <c r="L9" s="6"/>
      <c r="M9" s="229">
        <v>0</v>
      </c>
      <c r="N9" s="229"/>
      <c r="R9" s="91"/>
      <c r="T9" s="77"/>
      <c r="U9" s="90"/>
      <c r="V9" s="68"/>
      <c r="W9" s="68"/>
      <c r="X9" s="113"/>
    </row>
    <row r="10" spans="1:24" ht="18.95" customHeight="1">
      <c r="A10" s="91"/>
      <c r="E10" s="85"/>
      <c r="F10" s="70" t="str">
        <f>""&amp;M9&amp;"m x "&amp;$R$4&amp;"공"</f>
        <v>0m x 272공</v>
      </c>
      <c r="Q10" s="14" t="s">
        <v>19</v>
      </c>
      <c r="R10" s="157">
        <f>M9*$R$4</f>
        <v>0</v>
      </c>
      <c r="S10" s="158"/>
      <c r="T10" s="159"/>
      <c r="U10" s="10" t="s">
        <v>20</v>
      </c>
      <c r="V10" s="112">
        <f>IF($H$4&lt;18,R10,0)</f>
        <v>0</v>
      </c>
      <c r="W10" s="112">
        <f>IF(AND($H$4&gt;=18,$H$4&lt;28),R10,0)</f>
        <v>0</v>
      </c>
      <c r="X10" s="112">
        <f>IF($H$4&gt;=28,R10,0)</f>
        <v>0</v>
      </c>
    </row>
    <row r="11" spans="1:24" ht="18.95" customHeight="1">
      <c r="A11" s="91"/>
      <c r="E11" s="85" t="s">
        <v>127</v>
      </c>
      <c r="F11" s="6"/>
      <c r="G11" s="6"/>
      <c r="H11" s="6"/>
      <c r="I11" s="6"/>
      <c r="J11" s="6"/>
      <c r="K11" s="6" t="s">
        <v>73</v>
      </c>
      <c r="L11" s="6"/>
      <c r="M11" s="229">
        <v>0</v>
      </c>
      <c r="N11" s="229"/>
      <c r="O11" s="6"/>
      <c r="P11" s="6"/>
      <c r="Q11" s="14"/>
      <c r="R11" s="92"/>
      <c r="S11" s="31"/>
      <c r="T11" s="69"/>
      <c r="U11" s="10"/>
      <c r="V11" s="68"/>
      <c r="W11" s="68"/>
      <c r="X11" s="113"/>
    </row>
    <row r="12" spans="1:24" ht="18.95" customHeight="1">
      <c r="A12" s="91"/>
      <c r="E12" s="85"/>
      <c r="F12" s="70" t="str">
        <f>""&amp;M11&amp;"m x "&amp;$R$4&amp;"공"</f>
        <v>0m x 272공</v>
      </c>
      <c r="G12" s="70"/>
      <c r="H12" s="6"/>
      <c r="I12" s="6"/>
      <c r="J12" s="6"/>
      <c r="K12" s="6"/>
      <c r="L12" s="6"/>
      <c r="M12" s="6"/>
      <c r="N12" s="6"/>
      <c r="O12" s="6"/>
      <c r="P12" s="6"/>
      <c r="Q12" s="14" t="s">
        <v>71</v>
      </c>
      <c r="R12" s="157">
        <f>M11*$R$4</f>
        <v>0</v>
      </c>
      <c r="S12" s="158"/>
      <c r="T12" s="159"/>
      <c r="U12" s="10" t="s">
        <v>74</v>
      </c>
      <c r="V12" s="112">
        <f>IF($H$4&lt;18,R12,0)</f>
        <v>0</v>
      </c>
      <c r="W12" s="112">
        <f>IF(AND($H$4&gt;=18,$H$4&lt;28),R12,0)</f>
        <v>0</v>
      </c>
      <c r="X12" s="112">
        <f>IF($H$4&gt;=28,R12,0)</f>
        <v>0</v>
      </c>
    </row>
    <row r="13" spans="1:24" s="6" customFormat="1" ht="18.95" customHeight="1">
      <c r="A13" s="100"/>
      <c r="B13" s="12"/>
      <c r="C13" s="12"/>
      <c r="D13" s="12"/>
      <c r="E13" s="85" t="s">
        <v>126</v>
      </c>
      <c r="K13" s="6" t="s">
        <v>73</v>
      </c>
      <c r="M13" s="229">
        <v>0</v>
      </c>
      <c r="N13" s="229"/>
      <c r="Q13" s="14"/>
      <c r="R13" s="92"/>
      <c r="S13" s="31"/>
      <c r="T13" s="69"/>
      <c r="U13" s="10"/>
      <c r="V13" s="71"/>
      <c r="W13" s="71"/>
      <c r="X13" s="71"/>
    </row>
    <row r="14" spans="1:24" s="6" customFormat="1" ht="18.95" customHeight="1">
      <c r="A14" s="85"/>
      <c r="E14" s="85"/>
      <c r="F14" s="70" t="str">
        <f>""&amp;M13&amp;"m x "&amp;$R$4&amp;"공"</f>
        <v>0m x 272공</v>
      </c>
      <c r="G14" s="70"/>
      <c r="Q14" s="14" t="s">
        <v>71</v>
      </c>
      <c r="R14" s="157">
        <f>M13*$R$4</f>
        <v>0</v>
      </c>
      <c r="S14" s="158"/>
      <c r="T14" s="159"/>
      <c r="U14" s="10" t="s">
        <v>74</v>
      </c>
      <c r="V14" s="112">
        <f>IF($H$4&lt;18,R14,0)</f>
        <v>0</v>
      </c>
      <c r="W14" s="112">
        <f>IF(AND($H$4&gt;=18,$H$4&lt;28),R14,0)</f>
        <v>0</v>
      </c>
      <c r="X14" s="112">
        <f>IF($H$4&gt;=28,R14,0)</f>
        <v>0</v>
      </c>
    </row>
    <row r="15" spans="1:24" s="6" customFormat="1" ht="18.95" customHeight="1">
      <c r="A15" s="85"/>
      <c r="E15" s="85" t="s">
        <v>125</v>
      </c>
      <c r="K15" s="6" t="s">
        <v>73</v>
      </c>
      <c r="M15" s="229">
        <v>2.8</v>
      </c>
      <c r="N15" s="229"/>
      <c r="Q15" s="14"/>
      <c r="R15" s="99"/>
      <c r="S15" s="93"/>
      <c r="T15" s="94"/>
      <c r="U15" s="10"/>
      <c r="V15" s="71"/>
      <c r="W15" s="71"/>
      <c r="X15" s="71"/>
    </row>
    <row r="16" spans="1:24" s="6" customFormat="1" ht="18.95" customHeight="1">
      <c r="A16" s="85"/>
      <c r="E16" s="85"/>
      <c r="F16" s="70" t="str">
        <f>""&amp;M15&amp;"m x "&amp;$R$4&amp;"공"</f>
        <v>2.8m x 272공</v>
      </c>
      <c r="G16" s="70"/>
      <c r="Q16" s="14" t="s">
        <v>71</v>
      </c>
      <c r="R16" s="157">
        <f>M15*$R$4</f>
        <v>761.59999999999991</v>
      </c>
      <c r="S16" s="158"/>
      <c r="T16" s="159"/>
      <c r="U16" s="10" t="s">
        <v>74</v>
      </c>
      <c r="V16" s="112">
        <f>IF($H$4&lt;18,R16,0)</f>
        <v>761.59999999999991</v>
      </c>
      <c r="W16" s="112">
        <f>IF(AND($H$4&gt;=18,$H$4&lt;28),R16,0)</f>
        <v>0</v>
      </c>
      <c r="X16" s="112">
        <f>IF($H$4&gt;=28,R16,0)</f>
        <v>0</v>
      </c>
    </row>
    <row r="17" spans="1:24" s="6" customFormat="1" ht="18.95" customHeight="1">
      <c r="A17" s="85"/>
      <c r="E17" s="85" t="s">
        <v>124</v>
      </c>
      <c r="F17" s="70"/>
      <c r="G17" s="70"/>
      <c r="K17" s="6" t="s">
        <v>73</v>
      </c>
      <c r="M17" s="229">
        <v>0</v>
      </c>
      <c r="N17" s="229"/>
      <c r="Q17" s="14"/>
      <c r="R17" s="99"/>
      <c r="S17" s="93"/>
      <c r="T17" s="94"/>
      <c r="U17" s="10"/>
      <c r="V17" s="71"/>
      <c r="W17" s="71"/>
      <c r="X17" s="71"/>
    </row>
    <row r="18" spans="1:24" s="6" customFormat="1" ht="18.95" customHeight="1">
      <c r="A18" s="85"/>
      <c r="D18" s="10"/>
      <c r="F18" s="70" t="str">
        <f>""&amp;M17&amp;"m x "&amp;$R$4&amp;"공"</f>
        <v>0m x 272공</v>
      </c>
      <c r="G18" s="70"/>
      <c r="Q18" s="14" t="s">
        <v>71</v>
      </c>
      <c r="R18" s="157">
        <f>M17*$R$4</f>
        <v>0</v>
      </c>
      <c r="S18" s="158"/>
      <c r="T18" s="159"/>
      <c r="U18" s="10" t="s">
        <v>74</v>
      </c>
      <c r="V18" s="112">
        <f>IF($H$4&lt;18,R18,0)</f>
        <v>0</v>
      </c>
      <c r="W18" s="112">
        <f>IF(AND($H$4&gt;=18,$H$4&lt;28),R18,0)</f>
        <v>0</v>
      </c>
      <c r="X18" s="112">
        <f>IF($H$4&gt;=28,R18,0)</f>
        <v>0</v>
      </c>
    </row>
    <row r="19" spans="1:24" s="6" customFormat="1" ht="18.95" customHeight="1">
      <c r="A19" s="85"/>
      <c r="D19" s="10"/>
      <c r="E19" s="85" t="s">
        <v>173</v>
      </c>
      <c r="F19" s="70"/>
      <c r="G19" s="70"/>
      <c r="K19" s="6" t="s">
        <v>40</v>
      </c>
      <c r="M19" s="229">
        <v>0.55000000000000004</v>
      </c>
      <c r="N19" s="229"/>
      <c r="Q19" s="14"/>
      <c r="R19" s="99"/>
      <c r="S19" s="93"/>
      <c r="T19" s="94"/>
      <c r="U19" s="10"/>
      <c r="V19" s="71"/>
      <c r="W19" s="71"/>
      <c r="X19" s="71"/>
    </row>
    <row r="20" spans="1:24" s="6" customFormat="1" ht="18.95" customHeight="1">
      <c r="A20" s="85"/>
      <c r="D20" s="10"/>
      <c r="F20" s="70" t="str">
        <f>""&amp;M19&amp;"m x "&amp;$R$4&amp;"공"</f>
        <v>0.55m x 272공</v>
      </c>
      <c r="G20" s="70"/>
      <c r="Q20" s="14" t="s">
        <v>71</v>
      </c>
      <c r="R20" s="157">
        <f>M19*$R$4</f>
        <v>149.60000000000002</v>
      </c>
      <c r="S20" s="158"/>
      <c r="T20" s="159"/>
      <c r="U20" s="10" t="s">
        <v>74</v>
      </c>
      <c r="V20" s="112">
        <f>IF($H$4&lt;18,R20,0)</f>
        <v>149.60000000000002</v>
      </c>
      <c r="W20" s="112">
        <f>IF(AND($H$4&gt;=18,$H$4&lt;28),R20,0)</f>
        <v>0</v>
      </c>
      <c r="X20" s="112">
        <f>IF($H$4&gt;=28,R20,0)</f>
        <v>0</v>
      </c>
    </row>
    <row r="21" spans="1:24" s="6" customFormat="1" ht="18.95" customHeight="1">
      <c r="A21" s="85"/>
      <c r="D21" s="10"/>
      <c r="F21" s="70"/>
      <c r="G21" s="70"/>
      <c r="Q21" s="14"/>
      <c r="R21" s="99"/>
      <c r="S21" s="93"/>
      <c r="T21" s="94"/>
      <c r="U21" s="10"/>
      <c r="V21" s="71"/>
      <c r="W21" s="71"/>
      <c r="X21" s="71"/>
    </row>
    <row r="22" spans="1:24" s="6" customFormat="1" ht="18.95" hidden="1" customHeight="1">
      <c r="A22" s="85"/>
      <c r="D22" s="10"/>
      <c r="E22" s="85" t="s">
        <v>75</v>
      </c>
      <c r="F22" s="1"/>
      <c r="G22" s="1"/>
      <c r="H22" s="234">
        <f>SUM(M23:N37)</f>
        <v>0</v>
      </c>
      <c r="I22" s="234"/>
      <c r="J22" s="234"/>
      <c r="K22" s="1"/>
      <c r="L22" s="1"/>
      <c r="M22" s="1"/>
      <c r="N22" s="1"/>
      <c r="O22" s="1"/>
      <c r="P22" s="1"/>
      <c r="Q22" s="14" t="s">
        <v>71</v>
      </c>
      <c r="R22" s="230">
        <v>0</v>
      </c>
      <c r="S22" s="231"/>
      <c r="T22" s="232"/>
      <c r="U22" s="10" t="s">
        <v>72</v>
      </c>
      <c r="V22" s="71"/>
      <c r="W22" s="71"/>
      <c r="X22" s="71"/>
    </row>
    <row r="23" spans="1:24" s="6" customFormat="1" ht="18.95" hidden="1" customHeight="1">
      <c r="A23" s="85"/>
      <c r="D23" s="10"/>
      <c r="E23" s="85" t="s">
        <v>118</v>
      </c>
      <c r="F23" s="1"/>
      <c r="G23" s="1"/>
      <c r="H23" s="1"/>
      <c r="I23" s="1"/>
      <c r="J23" s="1"/>
      <c r="K23" s="6" t="s">
        <v>73</v>
      </c>
      <c r="M23" s="229">
        <v>0</v>
      </c>
      <c r="N23" s="229"/>
      <c r="O23" s="1"/>
      <c r="P23" s="1"/>
      <c r="Q23" s="1"/>
      <c r="R23" s="91"/>
      <c r="S23" s="1"/>
      <c r="T23" s="77"/>
      <c r="U23" s="90"/>
      <c r="V23" s="71"/>
      <c r="W23" s="71"/>
      <c r="X23" s="71"/>
    </row>
    <row r="24" spans="1:24" s="6" customFormat="1" ht="18.95" hidden="1" customHeight="1">
      <c r="A24" s="85"/>
      <c r="D24" s="10"/>
      <c r="E24" s="85"/>
      <c r="F24" s="70" t="str">
        <f>""&amp;M23&amp;"m x "&amp;$R$22&amp;"공"</f>
        <v>0m x 0공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4" t="s">
        <v>19</v>
      </c>
      <c r="R24" s="157">
        <f>M23*$R$22</f>
        <v>0</v>
      </c>
      <c r="S24" s="158"/>
      <c r="T24" s="159"/>
      <c r="U24" s="10" t="s">
        <v>20</v>
      </c>
      <c r="V24" s="112">
        <f>IF($H$22&lt;18,R24,0)</f>
        <v>0</v>
      </c>
      <c r="W24" s="112">
        <f>IF(AND($H$22&gt;=18,$H$22&lt;28),R24,0)</f>
        <v>0</v>
      </c>
      <c r="X24" s="112">
        <f>IF($H$22&gt;=28,R24,0)</f>
        <v>0</v>
      </c>
    </row>
    <row r="25" spans="1:24" s="6" customFormat="1" ht="18.95" hidden="1" customHeight="1">
      <c r="A25" s="85"/>
      <c r="D25" s="10"/>
      <c r="E25" s="85" t="s">
        <v>129</v>
      </c>
      <c r="F25" s="70"/>
      <c r="G25" s="1"/>
      <c r="H25" s="1"/>
      <c r="I25" s="1"/>
      <c r="J25" s="1"/>
      <c r="K25" s="6" t="s">
        <v>40</v>
      </c>
      <c r="M25" s="229">
        <v>0</v>
      </c>
      <c r="N25" s="229"/>
      <c r="O25" s="1"/>
      <c r="P25" s="1"/>
      <c r="Q25" s="1"/>
      <c r="R25" s="91"/>
      <c r="S25" s="1"/>
      <c r="T25" s="77"/>
      <c r="U25" s="90"/>
      <c r="V25" s="68"/>
      <c r="W25" s="68"/>
      <c r="X25" s="1"/>
    </row>
    <row r="26" spans="1:24" s="6" customFormat="1" ht="18.95" hidden="1" customHeight="1">
      <c r="A26" s="85"/>
      <c r="D26" s="10"/>
      <c r="E26" s="85"/>
      <c r="F26" s="70" t="str">
        <f>""&amp;M25&amp;"m x "&amp;$R$22&amp;"공"</f>
        <v>0m x 0공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4" t="s">
        <v>17</v>
      </c>
      <c r="R26" s="157">
        <f>M25*$R$22</f>
        <v>0</v>
      </c>
      <c r="S26" s="158"/>
      <c r="T26" s="159"/>
      <c r="U26" s="10" t="s">
        <v>18</v>
      </c>
      <c r="V26" s="112">
        <f>IF($H$22&lt;18,R26,0)</f>
        <v>0</v>
      </c>
      <c r="W26" s="112">
        <f>IF(AND($H$22&gt;=18,$H$22&lt;28),R26,0)</f>
        <v>0</v>
      </c>
      <c r="X26" s="112">
        <f>IF($H$22&gt;=28,R26,0)</f>
        <v>0</v>
      </c>
    </row>
    <row r="27" spans="1:24" s="6" customFormat="1" ht="18.95" hidden="1" customHeight="1">
      <c r="A27" s="85"/>
      <c r="D27" s="10"/>
      <c r="E27" s="85" t="s">
        <v>128</v>
      </c>
      <c r="F27" s="1"/>
      <c r="G27" s="1"/>
      <c r="H27" s="1"/>
      <c r="I27" s="1"/>
      <c r="J27" s="1"/>
      <c r="K27" s="6" t="s">
        <v>73</v>
      </c>
      <c r="M27" s="229">
        <v>0</v>
      </c>
      <c r="N27" s="229"/>
      <c r="O27" s="1"/>
      <c r="P27" s="1"/>
      <c r="Q27" s="1"/>
      <c r="R27" s="91"/>
      <c r="S27" s="1"/>
      <c r="T27" s="77"/>
      <c r="U27" s="90"/>
      <c r="V27" s="68"/>
      <c r="W27" s="68"/>
      <c r="X27" s="113"/>
    </row>
    <row r="28" spans="1:24" s="6" customFormat="1" ht="18.95" hidden="1" customHeight="1">
      <c r="A28" s="85"/>
      <c r="D28" s="10"/>
      <c r="E28" s="85"/>
      <c r="F28" s="70" t="str">
        <f>""&amp;M27&amp;"m x "&amp;$R$22&amp;"공"</f>
        <v>0m x 0공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4" t="s">
        <v>19</v>
      </c>
      <c r="R28" s="157">
        <f>M27*$R$22</f>
        <v>0</v>
      </c>
      <c r="S28" s="158"/>
      <c r="T28" s="159"/>
      <c r="U28" s="10" t="s">
        <v>20</v>
      </c>
      <c r="V28" s="112">
        <f>IF($H$22&lt;18,R28,0)</f>
        <v>0</v>
      </c>
      <c r="W28" s="112">
        <f>IF(AND($H$22&gt;=18,$H$22&lt;28),R28,0)</f>
        <v>0</v>
      </c>
      <c r="X28" s="112">
        <f>IF($H$22&gt;=28,R28,0)</f>
        <v>0</v>
      </c>
    </row>
    <row r="29" spans="1:24" s="6" customFormat="1" ht="18.95" hidden="1" customHeight="1">
      <c r="A29" s="85"/>
      <c r="D29" s="10"/>
      <c r="E29" s="85" t="s">
        <v>127</v>
      </c>
      <c r="K29" s="6" t="s">
        <v>73</v>
      </c>
      <c r="M29" s="229">
        <v>0</v>
      </c>
      <c r="N29" s="229"/>
      <c r="Q29" s="14"/>
      <c r="R29" s="92"/>
      <c r="S29" s="31"/>
      <c r="T29" s="69"/>
      <c r="U29" s="10"/>
      <c r="V29" s="68"/>
      <c r="W29" s="68"/>
      <c r="X29" s="113"/>
    </row>
    <row r="30" spans="1:24" s="6" customFormat="1" ht="18.95" hidden="1" customHeight="1">
      <c r="A30" s="85"/>
      <c r="D30" s="10"/>
      <c r="E30" s="85"/>
      <c r="F30" s="70" t="str">
        <f>""&amp;M29&amp;"m x "&amp;$R$22&amp;"공"</f>
        <v>0m x 0공</v>
      </c>
      <c r="G30" s="70"/>
      <c r="Q30" s="14" t="s">
        <v>19</v>
      </c>
      <c r="R30" s="157">
        <f>M29*$R$22</f>
        <v>0</v>
      </c>
      <c r="S30" s="158"/>
      <c r="T30" s="159"/>
      <c r="U30" s="10" t="s">
        <v>20</v>
      </c>
      <c r="V30" s="112">
        <f>IF($H$22&lt;18,R30,0)</f>
        <v>0</v>
      </c>
      <c r="W30" s="112">
        <f>IF(AND($H$22&gt;=18,$H$22&lt;28),R30,0)</f>
        <v>0</v>
      </c>
      <c r="X30" s="112">
        <f>IF($H$22&gt;=28,R30,0)</f>
        <v>0</v>
      </c>
    </row>
    <row r="31" spans="1:24" s="6" customFormat="1" ht="18.95" hidden="1" customHeight="1">
      <c r="A31" s="85"/>
      <c r="D31" s="10"/>
      <c r="E31" s="85" t="s">
        <v>126</v>
      </c>
      <c r="K31" s="6" t="s">
        <v>73</v>
      </c>
      <c r="M31" s="229">
        <v>0</v>
      </c>
      <c r="N31" s="229"/>
      <c r="Q31" s="14"/>
      <c r="R31" s="92"/>
      <c r="S31" s="31"/>
      <c r="T31" s="69"/>
      <c r="U31" s="10"/>
      <c r="V31" s="71"/>
      <c r="W31" s="71"/>
      <c r="X31" s="71"/>
    </row>
    <row r="32" spans="1:24" s="6" customFormat="1" ht="18.95" hidden="1" customHeight="1">
      <c r="A32" s="85"/>
      <c r="D32" s="10"/>
      <c r="E32" s="85"/>
      <c r="F32" s="70" t="str">
        <f>""&amp;M31&amp;"m x "&amp;$R$22&amp;"공"</f>
        <v>0m x 0공</v>
      </c>
      <c r="G32" s="70"/>
      <c r="Q32" s="14" t="s">
        <v>19</v>
      </c>
      <c r="R32" s="157">
        <f>M31*$R$22</f>
        <v>0</v>
      </c>
      <c r="S32" s="158"/>
      <c r="T32" s="159"/>
      <c r="U32" s="10" t="s">
        <v>20</v>
      </c>
      <c r="V32" s="112">
        <f>IF($H$22&lt;18,R32,0)</f>
        <v>0</v>
      </c>
      <c r="W32" s="112">
        <f>IF(AND($H$22&gt;=18,$H$22&lt;28),R32,0)</f>
        <v>0</v>
      </c>
      <c r="X32" s="112">
        <f>IF($H$22&gt;=28,R32,0)</f>
        <v>0</v>
      </c>
    </row>
    <row r="33" spans="1:24" s="6" customFormat="1" ht="18.95" hidden="1" customHeight="1">
      <c r="A33" s="85"/>
      <c r="D33" s="10"/>
      <c r="E33" s="85" t="s">
        <v>125</v>
      </c>
      <c r="K33" s="6" t="s">
        <v>73</v>
      </c>
      <c r="M33" s="229">
        <v>0</v>
      </c>
      <c r="N33" s="229"/>
      <c r="Q33" s="14"/>
      <c r="R33" s="99"/>
      <c r="S33" s="93"/>
      <c r="T33" s="94"/>
      <c r="U33" s="10"/>
      <c r="V33" s="71"/>
      <c r="W33" s="71"/>
      <c r="X33" s="71"/>
    </row>
    <row r="34" spans="1:24" s="6" customFormat="1" ht="18.95" hidden="1" customHeight="1">
      <c r="A34" s="85"/>
      <c r="D34" s="10"/>
      <c r="E34" s="85"/>
      <c r="F34" s="70" t="str">
        <f>""&amp;M33&amp;"m x "&amp;$R$22&amp;"공"</f>
        <v>0m x 0공</v>
      </c>
      <c r="G34" s="70"/>
      <c r="Q34" s="14" t="s">
        <v>19</v>
      </c>
      <c r="R34" s="157">
        <f>M33*$R$22</f>
        <v>0</v>
      </c>
      <c r="S34" s="158"/>
      <c r="T34" s="159"/>
      <c r="U34" s="10" t="s">
        <v>20</v>
      </c>
      <c r="V34" s="112">
        <f>IF($H$22&lt;18,R34,0)</f>
        <v>0</v>
      </c>
      <c r="W34" s="112">
        <f>IF(AND($H$22&gt;=18,$H$22&lt;28),R34,0)</f>
        <v>0</v>
      </c>
      <c r="X34" s="112">
        <f>IF($H$22&gt;=28,R34,0)</f>
        <v>0</v>
      </c>
    </row>
    <row r="35" spans="1:24" s="6" customFormat="1" ht="18.95" hidden="1" customHeight="1">
      <c r="A35" s="85"/>
      <c r="D35" s="10"/>
      <c r="E35" s="85" t="s">
        <v>124</v>
      </c>
      <c r="F35" s="70"/>
      <c r="G35" s="70"/>
      <c r="K35" s="6" t="s">
        <v>73</v>
      </c>
      <c r="M35" s="229">
        <v>0</v>
      </c>
      <c r="N35" s="229"/>
      <c r="Q35" s="14"/>
      <c r="R35" s="99"/>
      <c r="S35" s="93"/>
      <c r="T35" s="94"/>
      <c r="U35" s="10"/>
      <c r="V35" s="71"/>
      <c r="W35" s="71"/>
      <c r="X35" s="71"/>
    </row>
    <row r="36" spans="1:24" s="6" customFormat="1" ht="18.95" hidden="1" customHeight="1">
      <c r="A36" s="85"/>
      <c r="D36" s="10"/>
      <c r="F36" s="70" t="str">
        <f>""&amp;M35&amp;"m x "&amp;$R$22&amp;"공"</f>
        <v>0m x 0공</v>
      </c>
      <c r="G36" s="70"/>
      <c r="Q36" s="14" t="s">
        <v>19</v>
      </c>
      <c r="R36" s="157">
        <f>M35*$R$22</f>
        <v>0</v>
      </c>
      <c r="S36" s="158"/>
      <c r="T36" s="159"/>
      <c r="U36" s="10" t="s">
        <v>20</v>
      </c>
      <c r="V36" s="112">
        <f>IF($H$22&lt;18,R36,0)</f>
        <v>0</v>
      </c>
      <c r="W36" s="112">
        <f>IF(AND($H$22&gt;=18,$H$22&lt;28),R36,0)</f>
        <v>0</v>
      </c>
      <c r="X36" s="112">
        <f>IF($H$22&gt;=28,R36,0)</f>
        <v>0</v>
      </c>
    </row>
    <row r="37" spans="1:24" s="6" customFormat="1" ht="18.95" hidden="1" customHeight="1">
      <c r="A37" s="85"/>
      <c r="D37" s="10"/>
      <c r="E37" s="85" t="s">
        <v>130</v>
      </c>
      <c r="F37" s="70"/>
      <c r="G37" s="70"/>
      <c r="K37" s="6" t="s">
        <v>40</v>
      </c>
      <c r="M37" s="229">
        <v>0</v>
      </c>
      <c r="N37" s="229"/>
      <c r="Q37" s="14"/>
      <c r="R37" s="99"/>
      <c r="S37" s="93"/>
      <c r="T37" s="94"/>
      <c r="U37" s="10"/>
      <c r="V37" s="71"/>
      <c r="W37" s="71"/>
      <c r="X37" s="71"/>
    </row>
    <row r="38" spans="1:24" s="6" customFormat="1" ht="18.95" hidden="1" customHeight="1">
      <c r="A38" s="85"/>
      <c r="D38" s="10"/>
      <c r="F38" s="70" t="str">
        <f>""&amp;M37&amp;"m x "&amp;$R$22&amp;"공"</f>
        <v>0m x 0공</v>
      </c>
      <c r="G38" s="70"/>
      <c r="Q38" s="14" t="s">
        <v>71</v>
      </c>
      <c r="R38" s="157">
        <f>M37*$R$22</f>
        <v>0</v>
      </c>
      <c r="S38" s="158"/>
      <c r="T38" s="159"/>
      <c r="U38" s="10" t="s">
        <v>74</v>
      </c>
      <c r="V38" s="112">
        <f>IF($H$22&lt;18,R38,0)</f>
        <v>0</v>
      </c>
      <c r="W38" s="112">
        <f>IF(AND($H$22&gt;=18,$H$22&lt;28),R38,0)</f>
        <v>0</v>
      </c>
      <c r="X38" s="112">
        <f>IF($H$22&gt;=28,R38,0)</f>
        <v>0</v>
      </c>
    </row>
    <row r="39" spans="1:24" s="6" customFormat="1" ht="18.95" hidden="1" customHeight="1">
      <c r="A39" s="85"/>
      <c r="D39" s="10"/>
      <c r="F39" s="70"/>
      <c r="G39" s="70"/>
      <c r="Q39" s="14"/>
      <c r="R39" s="99"/>
      <c r="S39" s="93"/>
      <c r="T39" s="94"/>
      <c r="U39" s="10"/>
      <c r="V39" s="71"/>
      <c r="W39" s="71"/>
      <c r="X39" s="71"/>
    </row>
    <row r="40" spans="1:24" s="6" customFormat="1" ht="18.75" hidden="1" customHeight="1">
      <c r="A40" s="85"/>
      <c r="D40" s="10"/>
      <c r="E40" s="85" t="s">
        <v>76</v>
      </c>
      <c r="F40" s="1"/>
      <c r="G40" s="1"/>
      <c r="H40" s="234">
        <f>SUM(M41:N55)</f>
        <v>0</v>
      </c>
      <c r="I40" s="234"/>
      <c r="J40" s="234"/>
      <c r="K40" s="1"/>
      <c r="L40" s="1"/>
      <c r="M40" s="1"/>
      <c r="N40" s="1"/>
      <c r="O40" s="1"/>
      <c r="P40" s="1"/>
      <c r="Q40" s="14" t="s">
        <v>71</v>
      </c>
      <c r="R40" s="230">
        <v>0</v>
      </c>
      <c r="S40" s="231"/>
      <c r="T40" s="232"/>
      <c r="U40" s="10" t="s">
        <v>72</v>
      </c>
      <c r="V40" s="71"/>
      <c r="W40" s="71"/>
      <c r="X40" s="71"/>
    </row>
    <row r="41" spans="1:24" s="6" customFormat="1" ht="18.95" hidden="1" customHeight="1">
      <c r="A41" s="85"/>
      <c r="D41" s="10"/>
      <c r="E41" s="85" t="s">
        <v>118</v>
      </c>
      <c r="F41" s="1"/>
      <c r="G41" s="1"/>
      <c r="H41" s="1"/>
      <c r="I41" s="1"/>
      <c r="J41" s="1"/>
      <c r="K41" s="6" t="s">
        <v>73</v>
      </c>
      <c r="M41" s="229">
        <v>0</v>
      </c>
      <c r="N41" s="229"/>
      <c r="O41" s="1"/>
      <c r="P41" s="1"/>
      <c r="Q41" s="1"/>
      <c r="R41" s="91"/>
      <c r="S41" s="1"/>
      <c r="T41" s="77"/>
      <c r="U41" s="90"/>
      <c r="V41" s="71"/>
      <c r="W41" s="71"/>
      <c r="X41" s="71"/>
    </row>
    <row r="42" spans="1:24" s="6" customFormat="1" ht="18.95" hidden="1" customHeight="1">
      <c r="A42" s="85"/>
      <c r="D42" s="10"/>
      <c r="E42" s="85"/>
      <c r="F42" s="70" t="str">
        <f>""&amp;M41&amp;"m x "&amp;$R$40&amp;"공"</f>
        <v>0m x 0공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4" t="s">
        <v>19</v>
      </c>
      <c r="R42" s="157">
        <f>M41*$R$40</f>
        <v>0</v>
      </c>
      <c r="S42" s="158"/>
      <c r="T42" s="159"/>
      <c r="U42" s="10" t="s">
        <v>20</v>
      </c>
      <c r="V42" s="112">
        <f>IF($H$40&lt;18,R42,0)</f>
        <v>0</v>
      </c>
      <c r="W42" s="112">
        <f>IF(AND($H$40&gt;=18,$H$40&lt;28),R42,0)</f>
        <v>0</v>
      </c>
      <c r="X42" s="112">
        <f>IF($H$40&gt;=28,R42,0)</f>
        <v>0</v>
      </c>
    </row>
    <row r="43" spans="1:24" s="6" customFormat="1" ht="18.95" hidden="1" customHeight="1">
      <c r="A43" s="85"/>
      <c r="D43" s="10"/>
      <c r="E43" s="85" t="s">
        <v>129</v>
      </c>
      <c r="F43" s="70"/>
      <c r="G43" s="1"/>
      <c r="H43" s="1"/>
      <c r="I43" s="1"/>
      <c r="J43" s="1"/>
      <c r="K43" s="6" t="s">
        <v>40</v>
      </c>
      <c r="M43" s="229">
        <v>0</v>
      </c>
      <c r="N43" s="229"/>
      <c r="O43" s="1"/>
      <c r="P43" s="1"/>
      <c r="Q43" s="1"/>
      <c r="R43" s="91"/>
      <c r="S43" s="1"/>
      <c r="T43" s="77"/>
      <c r="U43" s="90"/>
      <c r="V43" s="68"/>
      <c r="W43" s="68"/>
      <c r="X43" s="1"/>
    </row>
    <row r="44" spans="1:24" s="6" customFormat="1" ht="18.95" hidden="1" customHeight="1">
      <c r="A44" s="85"/>
      <c r="D44" s="10"/>
      <c r="E44" s="85"/>
      <c r="F44" s="70" t="str">
        <f>""&amp;M43&amp;"m x "&amp;$R$40&amp;"공"</f>
        <v>0m x 0공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4" t="s">
        <v>17</v>
      </c>
      <c r="R44" s="157">
        <f>M43*$R$40</f>
        <v>0</v>
      </c>
      <c r="S44" s="158"/>
      <c r="T44" s="159"/>
      <c r="U44" s="10" t="s">
        <v>18</v>
      </c>
      <c r="V44" s="112">
        <f>IF($H$40&lt;18,R44,0)</f>
        <v>0</v>
      </c>
      <c r="W44" s="112">
        <f>IF(AND($H$40&gt;=18,$H$40&lt;28),R44,0)</f>
        <v>0</v>
      </c>
      <c r="X44" s="112">
        <f>IF($H$40&gt;=28,R44,0)</f>
        <v>0</v>
      </c>
    </row>
    <row r="45" spans="1:24" s="6" customFormat="1" ht="18.95" hidden="1" customHeight="1">
      <c r="A45" s="85"/>
      <c r="D45" s="10"/>
      <c r="E45" s="85" t="s">
        <v>128</v>
      </c>
      <c r="F45" s="1"/>
      <c r="G45" s="1"/>
      <c r="H45" s="1"/>
      <c r="I45" s="1"/>
      <c r="J45" s="1"/>
      <c r="K45" s="6" t="s">
        <v>73</v>
      </c>
      <c r="M45" s="229">
        <v>0</v>
      </c>
      <c r="N45" s="229"/>
      <c r="O45" s="1"/>
      <c r="P45" s="1"/>
      <c r="Q45" s="1"/>
      <c r="R45" s="91"/>
      <c r="S45" s="1"/>
      <c r="T45" s="77"/>
      <c r="U45" s="90"/>
      <c r="V45" s="68"/>
      <c r="W45" s="68"/>
      <c r="X45" s="113"/>
    </row>
    <row r="46" spans="1:24" s="6" customFormat="1" ht="18.95" hidden="1" customHeight="1">
      <c r="A46" s="85"/>
      <c r="D46" s="10"/>
      <c r="E46" s="85"/>
      <c r="F46" s="70" t="str">
        <f>""&amp;M45&amp;"m x "&amp;$R$40&amp;"공"</f>
        <v>0m x 0공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4" t="s">
        <v>19</v>
      </c>
      <c r="R46" s="157">
        <f>M45*$R$40</f>
        <v>0</v>
      </c>
      <c r="S46" s="158"/>
      <c r="T46" s="159"/>
      <c r="U46" s="10" t="s">
        <v>20</v>
      </c>
      <c r="V46" s="112">
        <f>IF($H$40&lt;18,R46,0)</f>
        <v>0</v>
      </c>
      <c r="W46" s="112">
        <f>IF(AND($H$40&gt;=18,$H$40&lt;28),R46,0)</f>
        <v>0</v>
      </c>
      <c r="X46" s="112">
        <f>IF($H$40&gt;=28,R46,0)</f>
        <v>0</v>
      </c>
    </row>
    <row r="47" spans="1:24" s="6" customFormat="1" ht="18.95" hidden="1" customHeight="1">
      <c r="A47" s="85"/>
      <c r="D47" s="10"/>
      <c r="E47" s="85" t="s">
        <v>127</v>
      </c>
      <c r="K47" s="6" t="s">
        <v>73</v>
      </c>
      <c r="M47" s="229">
        <v>0</v>
      </c>
      <c r="N47" s="229"/>
      <c r="Q47" s="14"/>
      <c r="R47" s="92"/>
      <c r="S47" s="31"/>
      <c r="T47" s="69"/>
      <c r="U47" s="10"/>
      <c r="V47" s="68"/>
      <c r="W47" s="68"/>
      <c r="X47" s="113"/>
    </row>
    <row r="48" spans="1:24" s="6" customFormat="1" ht="18.95" hidden="1" customHeight="1">
      <c r="A48" s="85"/>
      <c r="D48" s="10"/>
      <c r="E48" s="85"/>
      <c r="F48" s="70" t="str">
        <f>""&amp;M47&amp;"m x "&amp;$R$40&amp;"공"</f>
        <v>0m x 0공</v>
      </c>
      <c r="G48" s="70"/>
      <c r="Q48" s="14" t="s">
        <v>19</v>
      </c>
      <c r="R48" s="157">
        <f>M47*$R$40</f>
        <v>0</v>
      </c>
      <c r="S48" s="158"/>
      <c r="T48" s="159"/>
      <c r="U48" s="10" t="s">
        <v>20</v>
      </c>
      <c r="V48" s="112">
        <f>IF($H$40&lt;18,R48,0)</f>
        <v>0</v>
      </c>
      <c r="W48" s="112">
        <f>IF(AND($H$40&gt;=18,$H$40&lt;28),R48,0)</f>
        <v>0</v>
      </c>
      <c r="X48" s="112">
        <f>IF($H$40&gt;=28,R48,0)</f>
        <v>0</v>
      </c>
    </row>
    <row r="49" spans="1:24" s="6" customFormat="1" ht="18.95" hidden="1" customHeight="1">
      <c r="A49" s="85"/>
      <c r="D49" s="10"/>
      <c r="E49" s="85" t="s">
        <v>126</v>
      </c>
      <c r="K49" s="6" t="s">
        <v>73</v>
      </c>
      <c r="M49" s="229">
        <v>0</v>
      </c>
      <c r="N49" s="229"/>
      <c r="Q49" s="14"/>
      <c r="R49" s="92"/>
      <c r="S49" s="31"/>
      <c r="T49" s="69"/>
      <c r="U49" s="10"/>
      <c r="V49" s="71"/>
      <c r="W49" s="71"/>
      <c r="X49" s="71"/>
    </row>
    <row r="50" spans="1:24" s="6" customFormat="1" ht="18.95" hidden="1" customHeight="1">
      <c r="A50" s="85"/>
      <c r="D50" s="10"/>
      <c r="E50" s="85"/>
      <c r="F50" s="70" t="str">
        <f>""&amp;M49&amp;"m x "&amp;$R$40&amp;"공"</f>
        <v>0m x 0공</v>
      </c>
      <c r="G50" s="70"/>
      <c r="Q50" s="14" t="s">
        <v>19</v>
      </c>
      <c r="R50" s="157">
        <f>M49*$R$40</f>
        <v>0</v>
      </c>
      <c r="S50" s="158"/>
      <c r="T50" s="159"/>
      <c r="U50" s="10" t="s">
        <v>20</v>
      </c>
      <c r="V50" s="112">
        <f>IF($H$40&lt;18,R50,0)</f>
        <v>0</v>
      </c>
      <c r="W50" s="112">
        <f>IF(AND($H$40&gt;=18,$H$40&lt;28),R50,0)</f>
        <v>0</v>
      </c>
      <c r="X50" s="112">
        <f>IF($H$40&gt;=28,R50,0)</f>
        <v>0</v>
      </c>
    </row>
    <row r="51" spans="1:24" s="6" customFormat="1" ht="18.95" hidden="1" customHeight="1">
      <c r="A51" s="85"/>
      <c r="D51" s="10"/>
      <c r="E51" s="85" t="s">
        <v>125</v>
      </c>
      <c r="K51" s="6" t="s">
        <v>73</v>
      </c>
      <c r="M51" s="229">
        <v>0</v>
      </c>
      <c r="N51" s="229"/>
      <c r="Q51" s="14"/>
      <c r="R51" s="99"/>
      <c r="S51" s="93"/>
      <c r="T51" s="94"/>
      <c r="U51" s="10"/>
      <c r="V51" s="71"/>
      <c r="W51" s="71"/>
      <c r="X51" s="71"/>
    </row>
    <row r="52" spans="1:24" s="6" customFormat="1" ht="18.95" hidden="1" customHeight="1">
      <c r="A52" s="21"/>
      <c r="B52" s="22"/>
      <c r="C52" s="22"/>
      <c r="D52" s="25"/>
      <c r="E52" s="21"/>
      <c r="F52" s="80" t="str">
        <f>""&amp;M51&amp;"m x "&amp;$R$40&amp;"공"</f>
        <v>0m x 0공</v>
      </c>
      <c r="G52" s="80"/>
      <c r="H52" s="22"/>
      <c r="I52" s="22"/>
      <c r="J52" s="22"/>
      <c r="K52" s="22"/>
      <c r="L52" s="22"/>
      <c r="M52" s="22"/>
      <c r="N52" s="22"/>
      <c r="O52" s="22"/>
      <c r="P52" s="22"/>
      <c r="Q52" s="53" t="s">
        <v>19</v>
      </c>
      <c r="R52" s="196">
        <f>M51*$R$40</f>
        <v>0</v>
      </c>
      <c r="S52" s="197"/>
      <c r="T52" s="198"/>
      <c r="U52" s="25" t="s">
        <v>20</v>
      </c>
      <c r="V52" s="112">
        <f>IF($H$40&lt;18,R52,0)</f>
        <v>0</v>
      </c>
      <c r="W52" s="112">
        <f>IF(AND($H$40&gt;=18,$H$40&lt;28),R52,0)</f>
        <v>0</v>
      </c>
      <c r="X52" s="112">
        <f>IF($H$40&gt;=28,R52,0)</f>
        <v>0</v>
      </c>
    </row>
    <row r="53" spans="1:24" s="6" customFormat="1" ht="18.95" hidden="1" customHeight="1">
      <c r="A53" s="85"/>
      <c r="D53" s="10"/>
      <c r="E53" s="85" t="s">
        <v>124</v>
      </c>
      <c r="F53" s="70"/>
      <c r="G53" s="70"/>
      <c r="K53" s="6" t="s">
        <v>73</v>
      </c>
      <c r="M53" s="229">
        <v>0</v>
      </c>
      <c r="N53" s="229"/>
      <c r="Q53" s="14"/>
      <c r="R53" s="99"/>
      <c r="S53" s="93"/>
      <c r="T53" s="94"/>
      <c r="U53" s="10"/>
      <c r="V53" s="71"/>
      <c r="W53" s="71"/>
      <c r="X53" s="71"/>
    </row>
    <row r="54" spans="1:24" s="6" customFormat="1" ht="18.95" hidden="1" customHeight="1">
      <c r="A54" s="85"/>
      <c r="D54" s="10"/>
      <c r="F54" s="70" t="str">
        <f>""&amp;M53&amp;"m x "&amp;$R$40&amp;"공"</f>
        <v>0m x 0공</v>
      </c>
      <c r="G54" s="70"/>
      <c r="Q54" s="14" t="s">
        <v>19</v>
      </c>
      <c r="R54" s="157">
        <f>M53*$R$40</f>
        <v>0</v>
      </c>
      <c r="S54" s="158"/>
      <c r="T54" s="159"/>
      <c r="U54" s="10" t="s">
        <v>20</v>
      </c>
      <c r="V54" s="112">
        <f>IF($H$40&lt;18,R54,0)</f>
        <v>0</v>
      </c>
      <c r="W54" s="112">
        <f>IF(AND($H$40&gt;=18,$H$40&lt;28),R54,0)</f>
        <v>0</v>
      </c>
      <c r="X54" s="112">
        <f>IF($H$40&gt;=28,R54,0)</f>
        <v>0</v>
      </c>
    </row>
    <row r="55" spans="1:24" s="6" customFormat="1" ht="18.95" hidden="1" customHeight="1">
      <c r="A55" s="85"/>
      <c r="D55" s="10"/>
      <c r="E55" s="85" t="s">
        <v>130</v>
      </c>
      <c r="F55" s="70"/>
      <c r="G55" s="70"/>
      <c r="K55" s="6" t="s">
        <v>40</v>
      </c>
      <c r="M55" s="229">
        <v>0</v>
      </c>
      <c r="N55" s="229"/>
      <c r="Q55" s="14"/>
      <c r="R55" s="99"/>
      <c r="S55" s="93"/>
      <c r="T55" s="94"/>
      <c r="U55" s="10"/>
      <c r="V55" s="71"/>
      <c r="W55" s="71"/>
      <c r="X55" s="71"/>
    </row>
    <row r="56" spans="1:24" s="6" customFormat="1" ht="18.95" hidden="1" customHeight="1">
      <c r="A56" s="85"/>
      <c r="D56" s="10"/>
      <c r="F56" s="70" t="str">
        <f>""&amp;M55&amp;"m x "&amp;$R$40&amp;"공"</f>
        <v>0m x 0공</v>
      </c>
      <c r="G56" s="70"/>
      <c r="Q56" s="14" t="s">
        <v>71</v>
      </c>
      <c r="R56" s="157">
        <f>M55*$R$40</f>
        <v>0</v>
      </c>
      <c r="S56" s="158"/>
      <c r="T56" s="159"/>
      <c r="U56" s="10" t="s">
        <v>74</v>
      </c>
      <c r="V56" s="112">
        <f>IF($H$40&lt;18,R56,0)</f>
        <v>0</v>
      </c>
      <c r="W56" s="112">
        <f>IF(AND($H$40&gt;=18,$H$40&lt;28),R56,0)</f>
        <v>0</v>
      </c>
      <c r="X56" s="112">
        <f>IF($H$40&gt;=28,R56,0)</f>
        <v>0</v>
      </c>
    </row>
    <row r="57" spans="1:24" s="6" customFormat="1" ht="18.95" hidden="1" customHeight="1">
      <c r="A57" s="85"/>
      <c r="D57" s="10"/>
      <c r="F57" s="70"/>
      <c r="G57" s="70"/>
      <c r="Q57" s="14"/>
      <c r="R57" s="99"/>
      <c r="S57" s="93"/>
      <c r="T57" s="94"/>
      <c r="U57" s="10"/>
      <c r="V57" s="71"/>
      <c r="W57" s="71"/>
      <c r="X57" s="71"/>
    </row>
    <row r="58" spans="1:24" s="6" customFormat="1" ht="18.95" hidden="1" customHeight="1">
      <c r="A58" s="85"/>
      <c r="D58" s="10"/>
      <c r="E58" s="85" t="s">
        <v>77</v>
      </c>
      <c r="F58" s="1"/>
      <c r="G58" s="1"/>
      <c r="H58" s="234">
        <f>SUM(M59:N73)</f>
        <v>0</v>
      </c>
      <c r="I58" s="234"/>
      <c r="J58" s="234"/>
      <c r="K58" s="1"/>
      <c r="L58" s="1"/>
      <c r="M58" s="1"/>
      <c r="N58" s="1"/>
      <c r="O58" s="1"/>
      <c r="P58" s="1"/>
      <c r="Q58" s="14" t="s">
        <v>71</v>
      </c>
      <c r="R58" s="230">
        <v>0</v>
      </c>
      <c r="S58" s="231"/>
      <c r="T58" s="232"/>
      <c r="U58" s="10" t="s">
        <v>72</v>
      </c>
      <c r="V58" s="71"/>
      <c r="W58" s="71"/>
      <c r="X58" s="71"/>
    </row>
    <row r="59" spans="1:24" s="6" customFormat="1" ht="18.95" hidden="1" customHeight="1">
      <c r="A59" s="85"/>
      <c r="D59" s="10"/>
      <c r="E59" s="85" t="s">
        <v>118</v>
      </c>
      <c r="F59" s="1"/>
      <c r="G59" s="1"/>
      <c r="H59" s="1"/>
      <c r="I59" s="1"/>
      <c r="J59" s="1"/>
      <c r="K59" s="6" t="s">
        <v>73</v>
      </c>
      <c r="M59" s="229">
        <v>0</v>
      </c>
      <c r="N59" s="229"/>
      <c r="O59" s="1"/>
      <c r="P59" s="1"/>
      <c r="Q59" s="1"/>
      <c r="R59" s="91"/>
      <c r="S59" s="1"/>
      <c r="T59" s="77"/>
      <c r="U59" s="90"/>
      <c r="V59" s="71"/>
      <c r="W59" s="71"/>
      <c r="X59" s="71"/>
    </row>
    <row r="60" spans="1:24" s="6" customFormat="1" ht="18.95" hidden="1" customHeight="1">
      <c r="A60" s="85"/>
      <c r="D60" s="10"/>
      <c r="E60" s="85"/>
      <c r="F60" s="70" t="str">
        <f>""&amp;M59&amp;"m x "&amp;$R$58&amp;"공"</f>
        <v>0m x 0공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4" t="s">
        <v>19</v>
      </c>
      <c r="R60" s="157">
        <f>M59*$R$58</f>
        <v>0</v>
      </c>
      <c r="S60" s="158"/>
      <c r="T60" s="159"/>
      <c r="U60" s="10" t="s">
        <v>20</v>
      </c>
      <c r="V60" s="112">
        <f>IF($H$58&lt;18,R60,0)</f>
        <v>0</v>
      </c>
      <c r="W60" s="112">
        <f>IF(AND($H$58&gt;=18,$H$58&lt;28),R60,0)</f>
        <v>0</v>
      </c>
      <c r="X60" s="112">
        <f>IF($H$58&gt;=28,R60,0)</f>
        <v>0</v>
      </c>
    </row>
    <row r="61" spans="1:24" s="6" customFormat="1" ht="18.95" hidden="1" customHeight="1">
      <c r="A61" s="85"/>
      <c r="D61" s="10"/>
      <c r="E61" s="85" t="s">
        <v>129</v>
      </c>
      <c r="F61" s="70"/>
      <c r="G61" s="1"/>
      <c r="H61" s="1"/>
      <c r="I61" s="1"/>
      <c r="J61" s="1"/>
      <c r="K61" s="6" t="s">
        <v>40</v>
      </c>
      <c r="M61" s="229">
        <v>0</v>
      </c>
      <c r="N61" s="229"/>
      <c r="O61" s="1"/>
      <c r="P61" s="1"/>
      <c r="Q61" s="1"/>
      <c r="R61" s="91"/>
      <c r="S61" s="1"/>
      <c r="T61" s="77"/>
      <c r="U61" s="90"/>
      <c r="V61" s="68"/>
      <c r="W61" s="68"/>
      <c r="X61" s="1"/>
    </row>
    <row r="62" spans="1:24" s="6" customFormat="1" ht="18.95" hidden="1" customHeight="1">
      <c r="A62" s="85"/>
      <c r="D62" s="10"/>
      <c r="E62" s="85"/>
      <c r="F62" s="70" t="str">
        <f>""&amp;M61&amp;"m x "&amp;$R$58&amp;"공"</f>
        <v>0m x 0공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4" t="s">
        <v>17</v>
      </c>
      <c r="R62" s="157">
        <f>M61*$R$58</f>
        <v>0</v>
      </c>
      <c r="S62" s="158"/>
      <c r="T62" s="159"/>
      <c r="U62" s="10" t="s">
        <v>18</v>
      </c>
      <c r="V62" s="112">
        <f>IF($H$58&lt;18,R62,0)</f>
        <v>0</v>
      </c>
      <c r="W62" s="112">
        <f>IF(AND($H$58&gt;=18,$H$58&lt;28),R62,0)</f>
        <v>0</v>
      </c>
      <c r="X62" s="112">
        <f>IF($H$58&gt;=28,R62,0)</f>
        <v>0</v>
      </c>
    </row>
    <row r="63" spans="1:24" s="6" customFormat="1" ht="18.95" hidden="1" customHeight="1">
      <c r="A63" s="85"/>
      <c r="D63" s="10"/>
      <c r="E63" s="85" t="s">
        <v>128</v>
      </c>
      <c r="F63" s="1"/>
      <c r="G63" s="1"/>
      <c r="H63" s="1"/>
      <c r="I63" s="1"/>
      <c r="J63" s="1"/>
      <c r="K63" s="6" t="s">
        <v>73</v>
      </c>
      <c r="M63" s="229">
        <v>0</v>
      </c>
      <c r="N63" s="229"/>
      <c r="O63" s="1"/>
      <c r="P63" s="1"/>
      <c r="Q63" s="1"/>
      <c r="R63" s="91"/>
      <c r="S63" s="1"/>
      <c r="T63" s="77"/>
      <c r="U63" s="90"/>
      <c r="V63" s="71"/>
      <c r="W63" s="71"/>
      <c r="X63" s="71"/>
    </row>
    <row r="64" spans="1:24" s="6" customFormat="1" ht="18.95" hidden="1" customHeight="1">
      <c r="A64" s="85"/>
      <c r="D64" s="10"/>
      <c r="E64" s="85"/>
      <c r="F64" s="70" t="str">
        <f>""&amp;M63&amp;"m x "&amp;$R$58&amp;"공"</f>
        <v>0m x 0공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4" t="s">
        <v>19</v>
      </c>
      <c r="R64" s="157">
        <f>M63*$R$58</f>
        <v>0</v>
      </c>
      <c r="S64" s="158"/>
      <c r="T64" s="159"/>
      <c r="U64" s="10" t="s">
        <v>20</v>
      </c>
      <c r="V64" s="112">
        <f>IF($H$58&lt;18,R64,0)</f>
        <v>0</v>
      </c>
      <c r="W64" s="112">
        <f>IF(AND($H$58&gt;=18,$H$58&lt;28),R64,0)</f>
        <v>0</v>
      </c>
      <c r="X64" s="112">
        <f>IF($H$58&gt;=28,R64,0)</f>
        <v>0</v>
      </c>
    </row>
    <row r="65" spans="1:24" s="6" customFormat="1" ht="18.95" hidden="1" customHeight="1">
      <c r="A65" s="85"/>
      <c r="D65" s="10"/>
      <c r="E65" s="85" t="s">
        <v>127</v>
      </c>
      <c r="K65" s="6" t="s">
        <v>73</v>
      </c>
      <c r="M65" s="229">
        <v>0</v>
      </c>
      <c r="N65" s="229"/>
      <c r="Q65" s="14"/>
      <c r="R65" s="92"/>
      <c r="S65" s="31"/>
      <c r="T65" s="69"/>
      <c r="U65" s="10"/>
      <c r="V65" s="71"/>
      <c r="W65" s="71"/>
      <c r="X65" s="71"/>
    </row>
    <row r="66" spans="1:24" s="6" customFormat="1" ht="18.95" hidden="1" customHeight="1">
      <c r="A66" s="85"/>
      <c r="D66" s="10"/>
      <c r="E66" s="85"/>
      <c r="F66" s="70" t="str">
        <f>""&amp;M65&amp;"m x "&amp;$R$58&amp;"공"</f>
        <v>0m x 0공</v>
      </c>
      <c r="G66" s="70"/>
      <c r="Q66" s="14" t="s">
        <v>19</v>
      </c>
      <c r="R66" s="157">
        <f>M65*$R$58</f>
        <v>0</v>
      </c>
      <c r="S66" s="158"/>
      <c r="T66" s="159"/>
      <c r="U66" s="10" t="s">
        <v>20</v>
      </c>
      <c r="V66" s="112">
        <f>IF($H$58&lt;18,R66,0)</f>
        <v>0</v>
      </c>
      <c r="W66" s="112">
        <f>IF(AND($H$58&gt;=18,$H$58&lt;28),R66,0)</f>
        <v>0</v>
      </c>
      <c r="X66" s="112">
        <f>IF($H$58&gt;=28,R66,0)</f>
        <v>0</v>
      </c>
    </row>
    <row r="67" spans="1:24" s="6" customFormat="1" ht="18.95" hidden="1" customHeight="1">
      <c r="A67" s="85"/>
      <c r="D67" s="10"/>
      <c r="E67" s="85" t="s">
        <v>126</v>
      </c>
      <c r="K67" s="6" t="s">
        <v>73</v>
      </c>
      <c r="M67" s="229">
        <v>0</v>
      </c>
      <c r="N67" s="229"/>
      <c r="Q67" s="14"/>
      <c r="R67" s="92"/>
      <c r="S67" s="31"/>
      <c r="T67" s="69"/>
      <c r="U67" s="10"/>
      <c r="V67" s="71"/>
      <c r="W67" s="71"/>
      <c r="X67" s="71"/>
    </row>
    <row r="68" spans="1:24" s="6" customFormat="1" ht="18.95" hidden="1" customHeight="1">
      <c r="A68" s="85"/>
      <c r="D68" s="10"/>
      <c r="E68" s="85"/>
      <c r="F68" s="70" t="str">
        <f>""&amp;M67&amp;"m x "&amp;$R$58&amp;"공"</f>
        <v>0m x 0공</v>
      </c>
      <c r="G68" s="70"/>
      <c r="Q68" s="14" t="s">
        <v>19</v>
      </c>
      <c r="R68" s="157">
        <f>M67*$R$58</f>
        <v>0</v>
      </c>
      <c r="S68" s="158"/>
      <c r="T68" s="159"/>
      <c r="U68" s="10" t="s">
        <v>20</v>
      </c>
      <c r="V68" s="112">
        <f>IF($H$58&lt;18,R68,0)</f>
        <v>0</v>
      </c>
      <c r="W68" s="112">
        <f>IF(AND($H$58&gt;=18,$H$58&lt;28),R68,0)</f>
        <v>0</v>
      </c>
      <c r="X68" s="112">
        <f>IF($H$58&gt;=28,R68,0)</f>
        <v>0</v>
      </c>
    </row>
    <row r="69" spans="1:24" s="6" customFormat="1" ht="18.95" hidden="1" customHeight="1">
      <c r="A69" s="85"/>
      <c r="D69" s="10"/>
      <c r="E69" s="85" t="s">
        <v>125</v>
      </c>
      <c r="K69" s="6" t="s">
        <v>73</v>
      </c>
      <c r="M69" s="229">
        <v>0</v>
      </c>
      <c r="N69" s="229"/>
      <c r="Q69" s="14"/>
      <c r="R69" s="99"/>
      <c r="S69" s="93"/>
      <c r="T69" s="94"/>
      <c r="U69" s="10"/>
      <c r="V69" s="71"/>
      <c r="W69" s="71"/>
      <c r="X69" s="71"/>
    </row>
    <row r="70" spans="1:24" s="6" customFormat="1" ht="18.95" hidden="1" customHeight="1">
      <c r="A70" s="85"/>
      <c r="D70" s="10"/>
      <c r="E70" s="85"/>
      <c r="F70" s="70" t="str">
        <f>""&amp;M69&amp;"m x "&amp;$R$58&amp;"공"</f>
        <v>0m x 0공</v>
      </c>
      <c r="G70" s="70"/>
      <c r="Q70" s="14" t="s">
        <v>19</v>
      </c>
      <c r="R70" s="157">
        <f>M69*$R$58</f>
        <v>0</v>
      </c>
      <c r="S70" s="158"/>
      <c r="T70" s="159"/>
      <c r="U70" s="10" t="s">
        <v>20</v>
      </c>
      <c r="V70" s="112">
        <f>IF($H$58&lt;18,R70,0)</f>
        <v>0</v>
      </c>
      <c r="W70" s="112">
        <f>IF(AND($H$58&gt;=18,$H$58&lt;28),R70,0)</f>
        <v>0</v>
      </c>
      <c r="X70" s="112">
        <f>IF($H$58&gt;=28,R70,0)</f>
        <v>0</v>
      </c>
    </row>
    <row r="71" spans="1:24" s="6" customFormat="1" ht="18.95" hidden="1" customHeight="1">
      <c r="A71" s="85"/>
      <c r="D71" s="10"/>
      <c r="E71" s="85" t="s">
        <v>124</v>
      </c>
      <c r="F71" s="70"/>
      <c r="G71" s="70"/>
      <c r="K71" s="6" t="s">
        <v>73</v>
      </c>
      <c r="M71" s="229">
        <v>0</v>
      </c>
      <c r="N71" s="229"/>
      <c r="Q71" s="14"/>
      <c r="R71" s="99"/>
      <c r="S71" s="93"/>
      <c r="T71" s="94"/>
      <c r="U71" s="10"/>
      <c r="V71" s="71"/>
      <c r="W71" s="71"/>
      <c r="X71" s="71"/>
    </row>
    <row r="72" spans="1:24" s="6" customFormat="1" ht="18.95" hidden="1" customHeight="1">
      <c r="A72" s="85"/>
      <c r="D72" s="10"/>
      <c r="F72" s="70" t="str">
        <f>""&amp;M71&amp;"m x "&amp;$R$58&amp;"공"</f>
        <v>0m x 0공</v>
      </c>
      <c r="G72" s="70"/>
      <c r="Q72" s="14" t="s">
        <v>19</v>
      </c>
      <c r="R72" s="157">
        <f>M71*$R$58</f>
        <v>0</v>
      </c>
      <c r="S72" s="158"/>
      <c r="T72" s="159"/>
      <c r="U72" s="10" t="s">
        <v>20</v>
      </c>
      <c r="V72" s="112">
        <f>IF($H$58&lt;18,R72,0)</f>
        <v>0</v>
      </c>
      <c r="W72" s="112">
        <f>IF(AND($H$58&gt;=18,$H$58&lt;28),R72,0)</f>
        <v>0</v>
      </c>
      <c r="X72" s="112">
        <f>IF($H$58&gt;=28,R72,0)</f>
        <v>0</v>
      </c>
    </row>
    <row r="73" spans="1:24" s="6" customFormat="1" ht="18.95" hidden="1" customHeight="1">
      <c r="A73" s="85"/>
      <c r="D73" s="10"/>
      <c r="E73" s="85" t="s">
        <v>130</v>
      </c>
      <c r="F73" s="70"/>
      <c r="G73" s="70"/>
      <c r="K73" s="6" t="s">
        <v>40</v>
      </c>
      <c r="M73" s="229">
        <v>0</v>
      </c>
      <c r="N73" s="229"/>
      <c r="Q73" s="14"/>
      <c r="R73" s="99"/>
      <c r="S73" s="93"/>
      <c r="T73" s="94"/>
      <c r="U73" s="10"/>
      <c r="V73" s="71"/>
      <c r="W73" s="71"/>
      <c r="X73" s="71"/>
    </row>
    <row r="74" spans="1:24" s="6" customFormat="1" ht="18.95" hidden="1" customHeight="1">
      <c r="A74" s="85"/>
      <c r="D74" s="10"/>
      <c r="F74" s="70" t="str">
        <f>""&amp;M73&amp;"m x "&amp;$R$58&amp;"공"</f>
        <v>0m x 0공</v>
      </c>
      <c r="G74" s="70"/>
      <c r="Q74" s="14" t="s">
        <v>71</v>
      </c>
      <c r="R74" s="157">
        <f>M73*$R$58</f>
        <v>0</v>
      </c>
      <c r="S74" s="158"/>
      <c r="T74" s="159"/>
      <c r="U74" s="10" t="s">
        <v>74</v>
      </c>
      <c r="V74" s="112">
        <f>IF($H$58&lt;18,R74,0)</f>
        <v>0</v>
      </c>
      <c r="W74" s="112">
        <f>IF(AND($H$58&gt;=18,$H$58&lt;28),R74,0)</f>
        <v>0</v>
      </c>
      <c r="X74" s="112">
        <f>IF($H$58&gt;=28,R74,0)</f>
        <v>0</v>
      </c>
    </row>
    <row r="75" spans="1:24" s="6" customFormat="1" ht="18.95" hidden="1" customHeight="1">
      <c r="A75" s="85"/>
      <c r="D75" s="10"/>
      <c r="F75" s="70"/>
      <c r="G75" s="70"/>
      <c r="Q75" s="14"/>
      <c r="R75" s="99"/>
      <c r="S75" s="93"/>
      <c r="T75" s="94"/>
      <c r="U75" s="10"/>
      <c r="V75" s="71"/>
      <c r="W75" s="71"/>
      <c r="X75" s="71"/>
    </row>
    <row r="76" spans="1:24" s="6" customFormat="1" ht="20.100000000000001" hidden="1" customHeight="1">
      <c r="A76" s="85"/>
      <c r="D76" s="10"/>
      <c r="F76" s="70"/>
      <c r="G76" s="70"/>
      <c r="Q76" s="14"/>
      <c r="R76" s="99"/>
      <c r="S76" s="93"/>
      <c r="T76" s="94"/>
      <c r="U76" s="10"/>
    </row>
    <row r="77" spans="1:24" s="6" customFormat="1" ht="20.100000000000001" customHeight="1">
      <c r="A77" s="85"/>
      <c r="D77" s="10"/>
      <c r="E77" s="85" t="s">
        <v>146</v>
      </c>
      <c r="F77" s="70"/>
      <c r="G77" s="70"/>
      <c r="Q77" s="14"/>
      <c r="R77" s="99"/>
      <c r="S77" s="93"/>
      <c r="T77" s="94"/>
      <c r="U77" s="10"/>
    </row>
    <row r="78" spans="1:24" s="6" customFormat="1" ht="20.100000000000001" customHeight="1">
      <c r="A78" s="85"/>
      <c r="D78" s="10"/>
      <c r="E78" s="85" t="s">
        <v>118</v>
      </c>
      <c r="F78" s="70"/>
      <c r="G78" s="70"/>
      <c r="M78" s="279">
        <f>(M5*$R$4+M23*$R$22)/($R$4+$R$22)</f>
        <v>5.2</v>
      </c>
      <c r="N78" s="279"/>
      <c r="Q78" s="14" t="s">
        <v>71</v>
      </c>
      <c r="R78" s="157">
        <f>V6+V24+V42+V60</f>
        <v>1414.4</v>
      </c>
      <c r="S78" s="158"/>
      <c r="T78" s="159"/>
      <c r="U78" s="10" t="s">
        <v>74</v>
      </c>
    </row>
    <row r="79" spans="1:24" s="6" customFormat="1" ht="20.100000000000001" customHeight="1">
      <c r="A79" s="85"/>
      <c r="D79" s="10"/>
      <c r="E79" s="85" t="s">
        <v>129</v>
      </c>
      <c r="F79" s="70"/>
      <c r="G79" s="70"/>
      <c r="M79" s="279">
        <f>(M7*$R$4+M25*$R$22)/($R$4+$R$22)</f>
        <v>0</v>
      </c>
      <c r="N79" s="279"/>
      <c r="Q79" s="14" t="s">
        <v>17</v>
      </c>
      <c r="R79" s="157">
        <f>V8+V26+V44+V62</f>
        <v>0</v>
      </c>
      <c r="S79" s="158"/>
      <c r="T79" s="159"/>
      <c r="U79" s="10" t="s">
        <v>18</v>
      </c>
      <c r="V79" s="107">
        <f>SUM(R78:T79)</f>
        <v>1414.4</v>
      </c>
    </row>
    <row r="80" spans="1:24" s="6" customFormat="1" ht="20.100000000000001" customHeight="1">
      <c r="A80" s="85"/>
      <c r="D80" s="10"/>
      <c r="E80" s="85" t="s">
        <v>128</v>
      </c>
      <c r="F80" s="70"/>
      <c r="G80" s="70"/>
      <c r="M80" s="279">
        <f>(M9*$R$4+M27*$R$22)/($R$4+$R$22)</f>
        <v>0</v>
      </c>
      <c r="N80" s="279"/>
      <c r="Q80" s="14" t="s">
        <v>19</v>
      </c>
      <c r="R80" s="157">
        <f>V10+V28+V46+V64</f>
        <v>0</v>
      </c>
      <c r="S80" s="158"/>
      <c r="T80" s="159"/>
      <c r="U80" s="10" t="s">
        <v>20</v>
      </c>
      <c r="V80" s="107"/>
    </row>
    <row r="81" spans="1:22" s="6" customFormat="1" ht="20.100000000000001" customHeight="1">
      <c r="A81" s="85"/>
      <c r="D81" s="10"/>
      <c r="E81" s="85" t="s">
        <v>127</v>
      </c>
      <c r="F81" s="70"/>
      <c r="G81" s="70"/>
      <c r="M81" s="279">
        <f>(M11*$R$4+M29*$R$22)/($R$4+$R$22)</f>
        <v>0</v>
      </c>
      <c r="N81" s="279"/>
      <c r="Q81" s="14" t="s">
        <v>71</v>
      </c>
      <c r="R81" s="157">
        <f>V12+V30+V48+V66</f>
        <v>0</v>
      </c>
      <c r="S81" s="158"/>
      <c r="T81" s="159"/>
      <c r="U81" s="10" t="s">
        <v>74</v>
      </c>
      <c r="V81" s="108"/>
    </row>
    <row r="82" spans="1:22" s="6" customFormat="1" ht="20.100000000000001" customHeight="1">
      <c r="A82" s="85"/>
      <c r="D82" s="10"/>
      <c r="E82" s="85" t="s">
        <v>126</v>
      </c>
      <c r="F82" s="70"/>
      <c r="G82" s="70"/>
      <c r="M82" s="279">
        <f>(M13*$R$4+M31*$R$22)/($R$4+$R$22)</f>
        <v>0</v>
      </c>
      <c r="N82" s="279"/>
      <c r="Q82" s="14" t="s">
        <v>71</v>
      </c>
      <c r="R82" s="157">
        <f>V14+V32+V50+V68</f>
        <v>0</v>
      </c>
      <c r="S82" s="158"/>
      <c r="T82" s="159"/>
      <c r="U82" s="10" t="s">
        <v>74</v>
      </c>
      <c r="V82" s="108"/>
    </row>
    <row r="83" spans="1:22" s="6" customFormat="1" ht="20.100000000000001" customHeight="1">
      <c r="A83" s="85"/>
      <c r="D83" s="10"/>
      <c r="E83" s="85" t="s">
        <v>125</v>
      </c>
      <c r="F83" s="70"/>
      <c r="G83" s="70"/>
      <c r="M83" s="279">
        <f>(M15*$R$4+M33*$R$22)/($R$4+$R$22)</f>
        <v>2.8</v>
      </c>
      <c r="N83" s="279"/>
      <c r="Q83" s="14" t="s">
        <v>71</v>
      </c>
      <c r="R83" s="157">
        <f>V16+V34+V52+V70</f>
        <v>761.59999999999991</v>
      </c>
      <c r="S83" s="158"/>
      <c r="T83" s="159"/>
      <c r="U83" s="10" t="s">
        <v>74</v>
      </c>
      <c r="V83" s="108"/>
    </row>
    <row r="84" spans="1:22" s="6" customFormat="1" ht="20.100000000000001" customHeight="1">
      <c r="A84" s="85"/>
      <c r="D84" s="10"/>
      <c r="E84" s="85" t="s">
        <v>124</v>
      </c>
      <c r="F84" s="70"/>
      <c r="G84" s="70"/>
      <c r="M84" s="279">
        <f>(M17*$R$4+M35*$R$22)/($R$4+$R$22)</f>
        <v>0</v>
      </c>
      <c r="N84" s="279"/>
      <c r="Q84" s="14" t="s">
        <v>71</v>
      </c>
      <c r="R84" s="157">
        <f>V18+V36+V54+V72</f>
        <v>0</v>
      </c>
      <c r="S84" s="158"/>
      <c r="T84" s="159"/>
      <c r="U84" s="10" t="s">
        <v>74</v>
      </c>
    </row>
    <row r="85" spans="1:22" s="6" customFormat="1" ht="20.100000000000001" customHeight="1">
      <c r="A85" s="85"/>
      <c r="D85" s="10"/>
      <c r="E85" s="85" t="s">
        <v>173</v>
      </c>
      <c r="F85" s="70"/>
      <c r="G85" s="70"/>
      <c r="M85" s="279">
        <f>(M19*$R$4+M37*$R$22)/($R$4+$R$22)</f>
        <v>0.55000000000000004</v>
      </c>
      <c r="N85" s="279"/>
      <c r="Q85" s="14" t="s">
        <v>71</v>
      </c>
      <c r="R85" s="157">
        <f>V20+V38+V56+V74</f>
        <v>149.60000000000002</v>
      </c>
      <c r="S85" s="158"/>
      <c r="T85" s="159"/>
      <c r="U85" s="10" t="s">
        <v>74</v>
      </c>
      <c r="V85" s="107">
        <f>SUM(R80:T85)</f>
        <v>911.19999999999993</v>
      </c>
    </row>
    <row r="86" spans="1:22" s="6" customFormat="1" ht="20.100000000000001" customHeight="1">
      <c r="A86" s="85"/>
      <c r="D86" s="10"/>
      <c r="F86" s="70"/>
      <c r="G86" s="70"/>
      <c r="Q86" s="14"/>
      <c r="R86" s="99"/>
      <c r="S86" s="93"/>
      <c r="T86" s="94"/>
      <c r="U86" s="10"/>
      <c r="V86" s="108"/>
    </row>
    <row r="87" spans="1:22" s="6" customFormat="1" ht="20.100000000000001" hidden="1" customHeight="1">
      <c r="A87" s="85"/>
      <c r="D87" s="10"/>
      <c r="E87" s="85" t="s">
        <v>114</v>
      </c>
      <c r="F87" s="70"/>
      <c r="G87" s="70"/>
      <c r="Q87" s="14"/>
      <c r="R87" s="99"/>
      <c r="S87" s="93"/>
      <c r="T87" s="94"/>
      <c r="U87" s="10"/>
      <c r="V87" s="108"/>
    </row>
    <row r="88" spans="1:22" s="6" customFormat="1" ht="20.100000000000001" hidden="1" customHeight="1">
      <c r="A88" s="85"/>
      <c r="D88" s="10"/>
      <c r="E88" s="85" t="s">
        <v>118</v>
      </c>
      <c r="F88" s="70"/>
      <c r="G88" s="70"/>
      <c r="M88" s="116"/>
      <c r="N88" s="116"/>
      <c r="Q88" s="14" t="s">
        <v>19</v>
      </c>
      <c r="R88" s="157">
        <f>W6+W24+W42+W60</f>
        <v>0</v>
      </c>
      <c r="S88" s="158"/>
      <c r="T88" s="159"/>
      <c r="U88" s="10" t="s">
        <v>20</v>
      </c>
    </row>
    <row r="89" spans="1:22" s="6" customFormat="1" ht="20.100000000000001" hidden="1" customHeight="1">
      <c r="A89" s="85"/>
      <c r="D89" s="10"/>
      <c r="E89" s="85" t="s">
        <v>129</v>
      </c>
      <c r="F89" s="70"/>
      <c r="G89" s="70"/>
      <c r="Q89" s="14" t="s">
        <v>17</v>
      </c>
      <c r="R89" s="157">
        <f>W8+W26+W44+W62</f>
        <v>0</v>
      </c>
      <c r="S89" s="158"/>
      <c r="T89" s="159"/>
      <c r="U89" s="10" t="s">
        <v>18</v>
      </c>
      <c r="V89" s="107">
        <f>SUM(R88:T89)</f>
        <v>0</v>
      </c>
    </row>
    <row r="90" spans="1:22" s="6" customFormat="1" ht="20.100000000000001" hidden="1" customHeight="1">
      <c r="A90" s="85"/>
      <c r="D90" s="10"/>
      <c r="E90" s="85" t="s">
        <v>119</v>
      </c>
      <c r="F90" s="70"/>
      <c r="G90" s="70"/>
      <c r="Q90" s="14" t="s">
        <v>19</v>
      </c>
      <c r="R90" s="157">
        <f>W10+W28+W46+W64</f>
        <v>0</v>
      </c>
      <c r="S90" s="158"/>
      <c r="T90" s="159"/>
      <c r="U90" s="10" t="s">
        <v>20</v>
      </c>
      <c r="V90" s="107"/>
    </row>
    <row r="91" spans="1:22" s="6" customFormat="1" ht="20.100000000000001" hidden="1" customHeight="1">
      <c r="A91" s="85"/>
      <c r="D91" s="10"/>
      <c r="E91" s="85" t="s">
        <v>120</v>
      </c>
      <c r="F91" s="70"/>
      <c r="G91" s="70"/>
      <c r="Q91" s="14" t="s">
        <v>19</v>
      </c>
      <c r="R91" s="157">
        <f>W12+W30+W48+W66</f>
        <v>0</v>
      </c>
      <c r="S91" s="158"/>
      <c r="T91" s="159"/>
      <c r="U91" s="10" t="s">
        <v>20</v>
      </c>
      <c r="V91" s="108"/>
    </row>
    <row r="92" spans="1:22" s="6" customFormat="1" ht="20.100000000000001" hidden="1" customHeight="1">
      <c r="A92" s="85"/>
      <c r="D92" s="10"/>
      <c r="E92" s="85" t="s">
        <v>117</v>
      </c>
      <c r="F92" s="70"/>
      <c r="G92" s="70"/>
      <c r="Q92" s="14" t="s">
        <v>19</v>
      </c>
      <c r="R92" s="157">
        <f>W14+W32+W50+W68</f>
        <v>0</v>
      </c>
      <c r="S92" s="158"/>
      <c r="T92" s="159"/>
      <c r="U92" s="10" t="s">
        <v>20</v>
      </c>
      <c r="V92" s="108"/>
    </row>
    <row r="93" spans="1:22" s="6" customFormat="1" ht="20.100000000000001" hidden="1" customHeight="1">
      <c r="A93" s="85"/>
      <c r="D93" s="10"/>
      <c r="E93" s="85" t="s">
        <v>121</v>
      </c>
      <c r="F93" s="70"/>
      <c r="G93" s="70"/>
      <c r="Q93" s="14" t="s">
        <v>19</v>
      </c>
      <c r="R93" s="157">
        <f>W16+W34+W52+W70</f>
        <v>0</v>
      </c>
      <c r="S93" s="158"/>
      <c r="T93" s="159"/>
      <c r="U93" s="10" t="s">
        <v>20</v>
      </c>
      <c r="V93" s="108"/>
    </row>
    <row r="94" spans="1:22" s="6" customFormat="1" ht="20.100000000000001" hidden="1" customHeight="1">
      <c r="A94" s="85"/>
      <c r="D94" s="10"/>
      <c r="E94" s="85" t="s">
        <v>122</v>
      </c>
      <c r="F94" s="70"/>
      <c r="G94" s="70"/>
      <c r="Q94" s="14" t="s">
        <v>19</v>
      </c>
      <c r="R94" s="157">
        <f>W18+W36+W54+W72</f>
        <v>0</v>
      </c>
      <c r="S94" s="158"/>
      <c r="T94" s="159"/>
      <c r="U94" s="10" t="s">
        <v>20</v>
      </c>
    </row>
    <row r="95" spans="1:22" s="6" customFormat="1" ht="20.100000000000001" hidden="1" customHeight="1">
      <c r="A95" s="85"/>
      <c r="D95" s="10"/>
      <c r="E95" s="85" t="s">
        <v>130</v>
      </c>
      <c r="F95" s="70"/>
      <c r="G95" s="70"/>
      <c r="Q95" s="14" t="s">
        <v>19</v>
      </c>
      <c r="R95" s="157">
        <f>W20+W38+W56+W74</f>
        <v>0</v>
      </c>
      <c r="S95" s="158"/>
      <c r="T95" s="159"/>
      <c r="U95" s="10" t="s">
        <v>20</v>
      </c>
      <c r="V95" s="107">
        <f>SUM(R90:T95)</f>
        <v>0</v>
      </c>
    </row>
    <row r="96" spans="1:22" s="6" customFormat="1" ht="20.100000000000001" hidden="1" customHeight="1">
      <c r="A96" s="85"/>
      <c r="D96" s="10"/>
      <c r="F96" s="70"/>
      <c r="G96" s="70"/>
      <c r="Q96" s="14"/>
      <c r="R96" s="99"/>
      <c r="S96" s="93"/>
      <c r="T96" s="94"/>
      <c r="U96" s="10"/>
      <c r="V96" s="108"/>
    </row>
    <row r="97" spans="1:22" s="6" customFormat="1" ht="20.100000000000001" hidden="1" customHeight="1">
      <c r="A97" s="85"/>
      <c r="D97" s="10"/>
      <c r="E97" s="85" t="s">
        <v>113</v>
      </c>
      <c r="F97" s="70"/>
      <c r="G97" s="70"/>
      <c r="Q97" s="14"/>
      <c r="R97" s="99"/>
      <c r="S97" s="93"/>
      <c r="T97" s="94"/>
      <c r="U97" s="10"/>
      <c r="V97" s="108"/>
    </row>
    <row r="98" spans="1:22" s="6" customFormat="1" ht="20.100000000000001" hidden="1" customHeight="1">
      <c r="A98" s="85"/>
      <c r="D98" s="10"/>
      <c r="E98" s="85" t="s">
        <v>118</v>
      </c>
      <c r="F98" s="70"/>
      <c r="G98" s="70"/>
      <c r="Q98" s="14" t="s">
        <v>19</v>
      </c>
      <c r="R98" s="157">
        <f>X6+X24+X42+X60</f>
        <v>0</v>
      </c>
      <c r="S98" s="158"/>
      <c r="T98" s="159"/>
      <c r="U98" s="10" t="s">
        <v>20</v>
      </c>
    </row>
    <row r="99" spans="1:22" s="6" customFormat="1" ht="20.100000000000001" hidden="1" customHeight="1">
      <c r="A99" s="85"/>
      <c r="D99" s="10"/>
      <c r="E99" s="85" t="s">
        <v>129</v>
      </c>
      <c r="F99" s="70"/>
      <c r="G99" s="70"/>
      <c r="Q99" s="14" t="s">
        <v>17</v>
      </c>
      <c r="R99" s="157">
        <f>X8+X26+X44+X62</f>
        <v>0</v>
      </c>
      <c r="S99" s="158"/>
      <c r="T99" s="159"/>
      <c r="U99" s="10" t="s">
        <v>18</v>
      </c>
      <c r="V99" s="107">
        <f>SUM(R98:T99)</f>
        <v>0</v>
      </c>
    </row>
    <row r="100" spans="1:22" s="6" customFormat="1" ht="20.100000000000001" hidden="1" customHeight="1">
      <c r="A100" s="85"/>
      <c r="D100" s="10"/>
      <c r="E100" s="85" t="s">
        <v>119</v>
      </c>
      <c r="F100" s="70"/>
      <c r="G100" s="70"/>
      <c r="Q100" s="14" t="s">
        <v>19</v>
      </c>
      <c r="R100" s="157">
        <f>X10+X28+X46+X64</f>
        <v>0</v>
      </c>
      <c r="S100" s="158"/>
      <c r="T100" s="159"/>
      <c r="U100" s="10" t="s">
        <v>20</v>
      </c>
      <c r="V100" s="107"/>
    </row>
    <row r="101" spans="1:22" s="6" customFormat="1" ht="20.100000000000001" hidden="1" customHeight="1">
      <c r="A101" s="85"/>
      <c r="D101" s="10"/>
      <c r="E101" s="85" t="s">
        <v>120</v>
      </c>
      <c r="F101" s="70"/>
      <c r="G101" s="70"/>
      <c r="Q101" s="14" t="s">
        <v>19</v>
      </c>
      <c r="R101" s="157">
        <f>X12+X30+X48+X66</f>
        <v>0</v>
      </c>
      <c r="S101" s="158"/>
      <c r="T101" s="159"/>
      <c r="U101" s="10" t="s">
        <v>20</v>
      </c>
      <c r="V101" s="108"/>
    </row>
    <row r="102" spans="1:22" s="6" customFormat="1" ht="20.100000000000001" hidden="1" customHeight="1">
      <c r="A102" s="85"/>
      <c r="D102" s="10"/>
      <c r="E102" s="85" t="s">
        <v>117</v>
      </c>
      <c r="F102" s="70"/>
      <c r="G102" s="70"/>
      <c r="Q102" s="14" t="s">
        <v>19</v>
      </c>
      <c r="R102" s="157">
        <f>X14+X32+X50+X68</f>
        <v>0</v>
      </c>
      <c r="S102" s="158"/>
      <c r="T102" s="159"/>
      <c r="U102" s="10" t="s">
        <v>20</v>
      </c>
      <c r="V102" s="108"/>
    </row>
    <row r="103" spans="1:22" s="6" customFormat="1" ht="20.100000000000001" hidden="1" customHeight="1">
      <c r="A103" s="85"/>
      <c r="D103" s="10"/>
      <c r="E103" s="85" t="s">
        <v>121</v>
      </c>
      <c r="F103" s="70"/>
      <c r="G103" s="70"/>
      <c r="Q103" s="14" t="s">
        <v>19</v>
      </c>
      <c r="R103" s="157">
        <f>X16+X34+X52+X70</f>
        <v>0</v>
      </c>
      <c r="S103" s="158"/>
      <c r="T103" s="159"/>
      <c r="U103" s="10" t="s">
        <v>20</v>
      </c>
      <c r="V103" s="108"/>
    </row>
    <row r="104" spans="1:22" s="6" customFormat="1" ht="20.100000000000001" hidden="1" customHeight="1">
      <c r="A104" s="85"/>
      <c r="D104" s="10"/>
      <c r="E104" s="85" t="s">
        <v>122</v>
      </c>
      <c r="F104" s="70"/>
      <c r="G104" s="70"/>
      <c r="Q104" s="14" t="s">
        <v>19</v>
      </c>
      <c r="R104" s="157">
        <f>X18+X36+X54+X72</f>
        <v>0</v>
      </c>
      <c r="S104" s="158"/>
      <c r="T104" s="159"/>
      <c r="U104" s="10" t="s">
        <v>20</v>
      </c>
    </row>
    <row r="105" spans="1:22" s="6" customFormat="1" ht="20.100000000000001" hidden="1" customHeight="1">
      <c r="A105" s="85"/>
      <c r="D105" s="10"/>
      <c r="E105" s="85" t="s">
        <v>130</v>
      </c>
      <c r="F105" s="70"/>
      <c r="G105" s="70"/>
      <c r="Q105" s="14" t="s">
        <v>19</v>
      </c>
      <c r="R105" s="157">
        <f>X20+X38+X56+X74</f>
        <v>0</v>
      </c>
      <c r="S105" s="158"/>
      <c r="T105" s="159"/>
      <c r="U105" s="10" t="s">
        <v>20</v>
      </c>
      <c r="V105" s="107">
        <f>SUM(R100:T105)</f>
        <v>0</v>
      </c>
    </row>
    <row r="106" spans="1:22" s="6" customFormat="1" ht="20.100000000000001" hidden="1" customHeight="1">
      <c r="A106" s="85"/>
      <c r="D106" s="10"/>
      <c r="F106" s="70"/>
      <c r="G106" s="70"/>
      <c r="Q106" s="14"/>
      <c r="R106" s="99"/>
      <c r="S106" s="93"/>
      <c r="T106" s="94"/>
      <c r="U106" s="10"/>
    </row>
    <row r="107" spans="1:22" s="6" customFormat="1" ht="20.100000000000001" customHeight="1">
      <c r="A107" s="85"/>
      <c r="D107" s="10"/>
      <c r="E107" s="6" t="s">
        <v>147</v>
      </c>
      <c r="F107" s="70"/>
      <c r="G107" s="70"/>
      <c r="N107" s="235" t="s">
        <v>78</v>
      </c>
      <c r="O107" s="235"/>
      <c r="Q107" s="14"/>
      <c r="R107" s="99"/>
      <c r="S107" s="93"/>
      <c r="T107" s="94"/>
      <c r="U107" s="10"/>
    </row>
    <row r="108" spans="1:22" s="6" customFormat="1" ht="20.100000000000001" customHeight="1">
      <c r="A108" s="85"/>
      <c r="D108" s="10"/>
      <c r="F108" s="236" t="s">
        <v>41</v>
      </c>
      <c r="G108" s="237"/>
      <c r="H108" s="237" t="s">
        <v>42</v>
      </c>
      <c r="I108" s="237"/>
      <c r="J108" s="237"/>
      <c r="K108" s="237"/>
      <c r="L108" s="237"/>
      <c r="M108" s="237"/>
      <c r="N108" s="237" t="s">
        <v>43</v>
      </c>
      <c r="O108" s="240"/>
      <c r="Q108" s="14"/>
      <c r="R108" s="99"/>
      <c r="S108" s="93"/>
      <c r="T108" s="94"/>
      <c r="U108" s="10"/>
    </row>
    <row r="109" spans="1:22" s="6" customFormat="1" ht="20.100000000000001" customHeight="1">
      <c r="A109" s="85"/>
      <c r="D109" s="10"/>
      <c r="F109" s="238"/>
      <c r="G109" s="239"/>
      <c r="H109" s="239" t="s">
        <v>44</v>
      </c>
      <c r="I109" s="239"/>
      <c r="J109" s="239" t="s">
        <v>45</v>
      </c>
      <c r="K109" s="239"/>
      <c r="L109" s="239" t="s">
        <v>46</v>
      </c>
      <c r="M109" s="239"/>
      <c r="N109" s="239" t="s">
        <v>47</v>
      </c>
      <c r="O109" s="241"/>
      <c r="Q109" s="14"/>
      <c r="R109" s="99"/>
      <c r="S109" s="93"/>
      <c r="T109" s="94"/>
      <c r="U109" s="10"/>
    </row>
    <row r="110" spans="1:22" s="6" customFormat="1" ht="20.100000000000001" customHeight="1">
      <c r="A110" s="85"/>
      <c r="D110" s="10"/>
      <c r="F110" s="238" t="s">
        <v>48</v>
      </c>
      <c r="G110" s="239"/>
      <c r="H110" s="239">
        <v>400</v>
      </c>
      <c r="I110" s="239"/>
      <c r="J110" s="239">
        <v>10</v>
      </c>
      <c r="K110" s="239"/>
      <c r="L110" s="239">
        <v>550</v>
      </c>
      <c r="M110" s="239"/>
      <c r="N110" s="239" t="s">
        <v>79</v>
      </c>
      <c r="O110" s="241"/>
      <c r="Q110" s="14"/>
      <c r="R110" s="99"/>
      <c r="S110" s="93"/>
      <c r="T110" s="94"/>
      <c r="U110" s="10"/>
    </row>
    <row r="111" spans="1:22" s="6" customFormat="1" ht="20.100000000000001" customHeight="1">
      <c r="A111" s="85"/>
      <c r="D111" s="10"/>
      <c r="F111" s="238" t="s">
        <v>49</v>
      </c>
      <c r="G111" s="239"/>
      <c r="H111" s="239">
        <v>350</v>
      </c>
      <c r="I111" s="239"/>
      <c r="J111" s="239">
        <v>20</v>
      </c>
      <c r="K111" s="239"/>
      <c r="L111" s="239">
        <v>550</v>
      </c>
      <c r="M111" s="239"/>
      <c r="N111" s="239" t="s">
        <v>80</v>
      </c>
      <c r="O111" s="241"/>
      <c r="Q111" s="14"/>
      <c r="R111" s="99"/>
      <c r="S111" s="93"/>
      <c r="T111" s="94"/>
      <c r="U111" s="10"/>
    </row>
    <row r="112" spans="1:22" s="6" customFormat="1" ht="20.100000000000001" customHeight="1">
      <c r="A112" s="85"/>
      <c r="D112" s="10"/>
      <c r="F112" s="242" t="s">
        <v>50</v>
      </c>
      <c r="G112" s="243"/>
      <c r="H112" s="243">
        <v>350</v>
      </c>
      <c r="I112" s="243"/>
      <c r="J112" s="243">
        <v>20</v>
      </c>
      <c r="K112" s="243"/>
      <c r="L112" s="243">
        <v>550</v>
      </c>
      <c r="M112" s="243"/>
      <c r="N112" s="243" t="s">
        <v>81</v>
      </c>
      <c r="O112" s="244"/>
      <c r="Q112" s="14"/>
      <c r="R112" s="99"/>
      <c r="S112" s="93"/>
      <c r="T112" s="94"/>
      <c r="U112" s="10"/>
    </row>
    <row r="113" spans="1:24" s="6" customFormat="1" ht="20.100000000000001" customHeight="1">
      <c r="A113" s="85"/>
      <c r="D113" s="10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Q113" s="14"/>
      <c r="R113" s="99"/>
      <c r="S113" s="93"/>
      <c r="T113" s="94"/>
      <c r="U113" s="10"/>
    </row>
    <row r="114" spans="1:24" s="6" customFormat="1" ht="20.100000000000001" customHeight="1">
      <c r="A114" s="85"/>
      <c r="D114" s="10"/>
      <c r="F114" s="6" t="s">
        <v>82</v>
      </c>
      <c r="G114" s="70"/>
      <c r="Q114" s="14"/>
      <c r="R114" s="99"/>
      <c r="S114" s="93"/>
      <c r="T114" s="94"/>
      <c r="U114" s="10"/>
    </row>
    <row r="115" spans="1:24" s="6" customFormat="1" ht="20.100000000000001" customHeight="1">
      <c r="A115" s="21"/>
      <c r="B115" s="22"/>
      <c r="C115" s="22"/>
      <c r="D115" s="25"/>
      <c r="E115" s="22"/>
      <c r="F115" s="80" t="str">
        <f>"- 시멘트 : "&amp;FIXED(0.55^2*PI()/4,3)&amp;"㎥/1m당 x "&amp;FIXED(V79+V89+V99,2)&amp;"m x "&amp;H110&amp;"kg/㎥ x 1.02/ 40kg"</f>
        <v>- 시멘트 : 0.238㎥/1m당 x 1,414.40m x 400kg/㎥ x 1.02/ 40kg</v>
      </c>
      <c r="G115" s="80"/>
      <c r="H115" s="22"/>
      <c r="I115" s="22"/>
      <c r="J115" s="22"/>
      <c r="K115" s="22"/>
      <c r="L115" s="22"/>
      <c r="M115" s="22"/>
      <c r="N115" s="22"/>
      <c r="O115" s="22"/>
      <c r="P115" s="22"/>
      <c r="Q115" s="53" t="s">
        <v>83</v>
      </c>
      <c r="R115" s="245">
        <f>ROUND(ROUND(0.55^2*PI()/4,3)*(V79+V89+V99)*H110*1.02/40,0)</f>
        <v>3434</v>
      </c>
      <c r="S115" s="246"/>
      <c r="T115" s="247"/>
      <c r="U115" s="25" t="s">
        <v>84</v>
      </c>
      <c r="V115" s="6" t="s">
        <v>116</v>
      </c>
      <c r="X115" s="111">
        <f>ROUND(ROUND(0.55^2*PI()/4,3)*(V79+V89+V99)*H110*1.02/1000,3)</f>
        <v>137.34399999999999</v>
      </c>
    </row>
    <row r="116" spans="1:24" s="6" customFormat="1" ht="20.100000000000001" customHeight="1">
      <c r="A116" s="85"/>
      <c r="D116" s="10"/>
      <c r="F116" s="70" t="str">
        <f>"- 벤토나이트 : "&amp;FIXED(0.55^2*PI()/4,3)&amp;"㎥/1m당 x "&amp;FIXED(V79+V89+V99,2)&amp;"m x "&amp;J110&amp;"kg/㎥ / 1000"</f>
        <v>- 벤토나이트 : 0.238㎥/1m당 x 1,414.40m x 10kg/㎥ / 1000</v>
      </c>
      <c r="G116" s="70"/>
      <c r="Q116" s="14" t="s">
        <v>83</v>
      </c>
      <c r="R116" s="157">
        <f>ROUND(ROUND(0.55^2*PI()/4,3)*(V79+V89+V99)*J110/1000,2)</f>
        <v>3.37</v>
      </c>
      <c r="S116" s="158"/>
      <c r="T116" s="159"/>
      <c r="U116" s="10" t="s">
        <v>85</v>
      </c>
    </row>
    <row r="117" spans="1:24" s="6" customFormat="1" ht="20.100000000000001" customHeight="1">
      <c r="A117" s="85"/>
      <c r="D117" s="10"/>
      <c r="F117" s="70" t="str">
        <f>"- 물 : "&amp;FIXED(0.55^2*PI()/4,3)&amp;"㎥/1m당 x "&amp;FIXED(V79+V89+V99,2)&amp;"m x "&amp;L110&amp;"ℓ/㎥ / 1000"</f>
        <v>- 물 : 0.238㎥/1m당 x 1,414.40m x 550ℓ/㎥ / 1000</v>
      </c>
      <c r="G117" s="70"/>
      <c r="Q117" s="14" t="s">
        <v>83</v>
      </c>
      <c r="R117" s="157">
        <f>ROUND(ROUND(0.55^2*PI()/4,3)*(V79+V89+V99)*L110/1000,2)</f>
        <v>185.14</v>
      </c>
      <c r="S117" s="158"/>
      <c r="T117" s="159"/>
      <c r="U117" s="10" t="s">
        <v>86</v>
      </c>
    </row>
    <row r="118" spans="1:24" s="6" customFormat="1" ht="20.100000000000001" customHeight="1">
      <c r="A118" s="85"/>
      <c r="D118" s="10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Q118" s="14"/>
      <c r="R118" s="99"/>
      <c r="S118" s="93"/>
      <c r="T118" s="94"/>
      <c r="U118" s="10"/>
    </row>
    <row r="119" spans="1:24" s="6" customFormat="1" ht="20.100000000000001" customHeight="1">
      <c r="A119" s="85"/>
      <c r="D119" s="10"/>
      <c r="F119" s="6" t="s">
        <v>87</v>
      </c>
      <c r="G119" s="70"/>
      <c r="Q119" s="14"/>
      <c r="R119" s="99"/>
      <c r="S119" s="93"/>
      <c r="T119" s="94"/>
      <c r="U119" s="10"/>
    </row>
    <row r="120" spans="1:24" s="6" customFormat="1" ht="20.100000000000001" customHeight="1">
      <c r="A120" s="85"/>
      <c r="D120" s="10"/>
      <c r="F120" s="70" t="str">
        <f>"- 시멘트 : "&amp;FIXED(0.55^2*PI()/4,3)&amp;"㎥/1m당 x "&amp;FIXED(V85+V95+V105,2)&amp;"m x "&amp;H111&amp;"kg/㎥ x 1.02/ 40kg"</f>
        <v>- 시멘트 : 0.238㎥/1m당 x 911.20m x 350kg/㎥ x 1.02/ 40kg</v>
      </c>
      <c r="G120" s="70"/>
      <c r="Q120" s="14" t="s">
        <v>83</v>
      </c>
      <c r="R120" s="248">
        <f>ROUND(ROUND(0.55^2*PI()/4,3)*(V85+V95+V105)*H111*1.02/40,0)</f>
        <v>1936</v>
      </c>
      <c r="S120" s="166"/>
      <c r="T120" s="167"/>
      <c r="U120" s="10" t="s">
        <v>84</v>
      </c>
      <c r="V120" s="6" t="s">
        <v>116</v>
      </c>
      <c r="X120" s="111">
        <f>ROUND(ROUND(0.55^2*PI()/4,3)*(V85+V95+V105)*H111*1.02/1000,3)</f>
        <v>77.421000000000006</v>
      </c>
    </row>
    <row r="121" spans="1:24" s="6" customFormat="1" ht="20.100000000000001" customHeight="1">
      <c r="A121" s="85"/>
      <c r="D121" s="10"/>
      <c r="F121" s="70" t="str">
        <f>"- 벤토나이트 : "&amp;FIXED(0.55^2*PI()/4,3)&amp;"㎥/1m당 x "&amp;FIXED(V85+V95+V105,2)&amp;"m x "&amp;J111&amp;"kg/㎥ / 1000"</f>
        <v>- 벤토나이트 : 0.238㎥/1m당 x 911.20m x 20kg/㎥ / 1000</v>
      </c>
      <c r="G121" s="70"/>
      <c r="Q121" s="14" t="s">
        <v>83</v>
      </c>
      <c r="R121" s="157">
        <f>ROUND(ROUND(0.55^2*PI()/4,3)*(V85+V95+V105)*J111/1000,2)</f>
        <v>4.34</v>
      </c>
      <c r="S121" s="158"/>
      <c r="T121" s="159"/>
      <c r="U121" s="10" t="s">
        <v>85</v>
      </c>
    </row>
    <row r="122" spans="1:24" s="6" customFormat="1" ht="20.100000000000001" customHeight="1">
      <c r="A122" s="85"/>
      <c r="D122" s="10"/>
      <c r="F122" s="70" t="str">
        <f>"- 물 : "&amp;FIXED(0.55^2*PI()/4,3)&amp;"㎥/1m당 x "&amp;FIXED(V85+V95+V105,2)&amp;"m x "&amp;L111&amp;"ℓ/㎥ /1000"</f>
        <v>- 물 : 0.238㎥/1m당 x 911.20m x 550ℓ/㎥ /1000</v>
      </c>
      <c r="G122" s="70"/>
      <c r="Q122" s="14" t="s">
        <v>83</v>
      </c>
      <c r="R122" s="157">
        <f>ROUND(ROUND(0.55^2*PI()/4,3)*(V85+V95+V105)*L111/1000,2)</f>
        <v>119.28</v>
      </c>
      <c r="S122" s="158"/>
      <c r="T122" s="159"/>
      <c r="U122" s="10" t="s">
        <v>86</v>
      </c>
    </row>
    <row r="123" spans="1:24" s="6" customFormat="1" ht="20.100000000000001" customHeight="1">
      <c r="A123" s="85"/>
      <c r="D123" s="10"/>
      <c r="F123" s="70"/>
      <c r="G123" s="70"/>
      <c r="Q123" s="14"/>
      <c r="R123" s="98"/>
      <c r="S123" s="95"/>
      <c r="T123" s="96"/>
      <c r="U123" s="10"/>
    </row>
    <row r="124" spans="1:24" s="6" customFormat="1" ht="20.100000000000001" customHeight="1">
      <c r="A124" s="85"/>
      <c r="D124" s="10"/>
      <c r="F124" s="6" t="s">
        <v>88</v>
      </c>
      <c r="G124" s="70"/>
      <c r="Q124" s="14"/>
      <c r="R124" s="98"/>
      <c r="S124" s="95"/>
      <c r="T124" s="96"/>
      <c r="U124" s="10"/>
    </row>
    <row r="125" spans="1:24" s="6" customFormat="1" ht="20.100000000000001" customHeight="1">
      <c r="A125" s="85"/>
      <c r="D125" s="10"/>
      <c r="F125" s="79" t="str">
        <f>"- 시멘트 : "&amp;R115&amp;"포 + "&amp;R120&amp;"포"</f>
        <v>- 시멘트 : 3434포 + 1936포</v>
      </c>
      <c r="G125" s="70"/>
      <c r="Q125" s="14" t="s">
        <v>83</v>
      </c>
      <c r="R125" s="248">
        <f>R115+R120</f>
        <v>5370</v>
      </c>
      <c r="S125" s="166"/>
      <c r="T125" s="167"/>
      <c r="U125" s="10" t="s">
        <v>84</v>
      </c>
      <c r="X125" s="111">
        <f>X115+X120</f>
        <v>214.76499999999999</v>
      </c>
    </row>
    <row r="126" spans="1:24" s="6" customFormat="1" ht="20.100000000000001" customHeight="1">
      <c r="A126" s="85"/>
      <c r="D126" s="10"/>
      <c r="F126" s="79" t="str">
        <f>"- 벤토나이트 : "&amp;R116&amp;"ton + "&amp;R121&amp;"ton"</f>
        <v>- 벤토나이트 : 3.37ton + 4.34ton</v>
      </c>
      <c r="G126" s="70"/>
      <c r="Q126" s="14" t="s">
        <v>83</v>
      </c>
      <c r="R126" s="157">
        <f>R116+R121</f>
        <v>7.71</v>
      </c>
      <c r="S126" s="158"/>
      <c r="T126" s="159"/>
      <c r="U126" s="10" t="s">
        <v>85</v>
      </c>
    </row>
    <row r="127" spans="1:24" s="6" customFormat="1" ht="20.100000000000001" customHeight="1">
      <c r="A127" s="85"/>
      <c r="D127" s="10"/>
      <c r="F127" s="79" t="str">
        <f>"- 물 : "&amp;R117&amp;"㎥ + "&amp;R122&amp;"㎥"</f>
        <v>- 물 : 185.14㎥ + 119.28㎥</v>
      </c>
      <c r="G127" s="70"/>
      <c r="Q127" s="14" t="s">
        <v>83</v>
      </c>
      <c r="R127" s="157">
        <f>R117+R122</f>
        <v>304.41999999999996</v>
      </c>
      <c r="S127" s="158"/>
      <c r="T127" s="159"/>
      <c r="U127" s="10" t="s">
        <v>86</v>
      </c>
    </row>
    <row r="128" spans="1:24" s="6" customFormat="1" ht="20.100000000000001" customHeight="1">
      <c r="A128" s="21"/>
      <c r="B128" s="22"/>
      <c r="C128" s="22"/>
      <c r="D128" s="25"/>
      <c r="E128" s="22"/>
      <c r="F128" s="80"/>
      <c r="G128" s="80"/>
      <c r="H128" s="22"/>
      <c r="I128" s="22"/>
      <c r="J128" s="22"/>
      <c r="K128" s="22"/>
      <c r="L128" s="22"/>
      <c r="M128" s="22"/>
      <c r="N128" s="22"/>
      <c r="O128" s="22"/>
      <c r="P128" s="22"/>
      <c r="Q128" s="53"/>
      <c r="R128" s="42"/>
      <c r="S128" s="43"/>
      <c r="T128" s="44"/>
      <c r="U128" s="25"/>
    </row>
    <row r="129" spans="1:21" s="6" customFormat="1" ht="20.100000000000001" customHeight="1">
      <c r="A129" s="85"/>
      <c r="D129" s="10"/>
      <c r="F129" s="70"/>
      <c r="G129" s="70"/>
      <c r="Q129" s="14"/>
      <c r="R129" s="98"/>
      <c r="S129" s="95"/>
      <c r="T129" s="96"/>
      <c r="U129" s="10"/>
    </row>
    <row r="130" spans="1:21" s="6" customFormat="1" ht="20.100000000000001" customHeight="1">
      <c r="A130" s="233" t="s">
        <v>123</v>
      </c>
      <c r="B130" s="176"/>
      <c r="C130" s="176"/>
      <c r="D130" s="177"/>
      <c r="F130" s="70"/>
      <c r="G130" s="70"/>
      <c r="Q130" s="14"/>
      <c r="R130" s="98"/>
      <c r="S130" s="95"/>
      <c r="T130" s="96"/>
      <c r="U130" s="10"/>
    </row>
    <row r="131" spans="1:21" s="6" customFormat="1" ht="20.100000000000001" customHeight="1">
      <c r="A131" s="85"/>
      <c r="D131" s="10"/>
      <c r="E131" s="26" t="s">
        <v>89</v>
      </c>
      <c r="F131" s="70"/>
      <c r="G131" s="70"/>
      <c r="K131" s="249" t="e">
        <f>#REF!</f>
        <v>#REF!</v>
      </c>
      <c r="L131" s="249"/>
      <c r="M131" s="249"/>
      <c r="N131" s="250" t="e">
        <f>#REF!</f>
        <v>#REF!</v>
      </c>
      <c r="O131" s="250"/>
      <c r="P131" s="250"/>
      <c r="Q131" s="14" t="s">
        <v>83</v>
      </c>
      <c r="R131" s="248" t="e">
        <f>N131</f>
        <v>#REF!</v>
      </c>
      <c r="S131" s="166"/>
      <c r="T131" s="167"/>
      <c r="U131" s="10" t="s">
        <v>90</v>
      </c>
    </row>
    <row r="132" spans="1:21" s="6" customFormat="1" ht="20.100000000000001" hidden="1" customHeight="1">
      <c r="A132" s="85"/>
      <c r="D132" s="10"/>
      <c r="E132" s="26" t="s">
        <v>140</v>
      </c>
      <c r="F132" s="70"/>
      <c r="G132" s="70"/>
      <c r="K132" s="249" t="e">
        <f>#REF!</f>
        <v>#REF!</v>
      </c>
      <c r="L132" s="249"/>
      <c r="M132" s="249"/>
      <c r="N132" s="250" t="e">
        <f>#REF!</f>
        <v>#REF!</v>
      </c>
      <c r="O132" s="250"/>
      <c r="P132" s="250"/>
      <c r="Q132" s="14" t="s">
        <v>83</v>
      </c>
      <c r="R132" s="248" t="e">
        <f>N132</f>
        <v>#REF!</v>
      </c>
      <c r="S132" s="166"/>
      <c r="T132" s="167"/>
      <c r="U132" s="10" t="s">
        <v>90</v>
      </c>
    </row>
    <row r="133" spans="1:21" s="6" customFormat="1" ht="20.100000000000001" hidden="1" customHeight="1">
      <c r="A133" s="85"/>
      <c r="D133" s="10"/>
      <c r="E133" s="26" t="s">
        <v>141</v>
      </c>
      <c r="F133" s="70"/>
      <c r="G133" s="70"/>
      <c r="K133" s="249" t="e">
        <f>#REF!</f>
        <v>#REF!</v>
      </c>
      <c r="L133" s="249"/>
      <c r="M133" s="249"/>
      <c r="N133" s="250" t="e">
        <f>#REF!</f>
        <v>#REF!</v>
      </c>
      <c r="O133" s="250"/>
      <c r="P133" s="250"/>
      <c r="Q133" s="14" t="s">
        <v>83</v>
      </c>
      <c r="R133" s="248" t="e">
        <f>N133</f>
        <v>#REF!</v>
      </c>
      <c r="S133" s="166"/>
      <c r="T133" s="167"/>
      <c r="U133" s="10" t="s">
        <v>90</v>
      </c>
    </row>
    <row r="134" spans="1:21" s="6" customFormat="1" ht="20.100000000000001" hidden="1" customHeight="1">
      <c r="A134" s="85"/>
      <c r="D134" s="10"/>
      <c r="E134" s="26"/>
      <c r="F134" s="70"/>
      <c r="G134" s="70"/>
      <c r="K134" s="97"/>
      <c r="L134" s="97"/>
      <c r="M134" s="97"/>
      <c r="P134" s="6" t="s">
        <v>91</v>
      </c>
      <c r="Q134" s="14" t="s">
        <v>83</v>
      </c>
      <c r="R134" s="248" t="e">
        <f>SUM(R131:T133)</f>
        <v>#REF!</v>
      </c>
      <c r="S134" s="166"/>
      <c r="T134" s="167"/>
      <c r="U134" s="10" t="s">
        <v>90</v>
      </c>
    </row>
    <row r="135" spans="1:21" s="6" customFormat="1" ht="20.100000000000001" customHeight="1">
      <c r="A135" s="21"/>
      <c r="B135" s="22"/>
      <c r="C135" s="22"/>
      <c r="D135" s="25"/>
      <c r="E135" s="22"/>
      <c r="F135" s="80"/>
      <c r="G135" s="80"/>
      <c r="H135" s="22"/>
      <c r="I135" s="22"/>
      <c r="J135" s="22"/>
      <c r="K135" s="22"/>
      <c r="L135" s="22"/>
      <c r="M135" s="22"/>
      <c r="N135" s="22"/>
      <c r="O135" s="22"/>
      <c r="P135" s="22"/>
      <c r="Q135" s="53"/>
      <c r="R135" s="42"/>
      <c r="S135" s="43"/>
      <c r="T135" s="44"/>
      <c r="U135" s="25"/>
    </row>
    <row r="136" spans="1:21" s="6" customFormat="1" ht="20.100000000000001" customHeight="1">
      <c r="A136" s="74"/>
      <c r="B136" s="75"/>
      <c r="C136" s="75"/>
      <c r="D136" s="76"/>
      <c r="E136" s="75"/>
      <c r="F136" s="101"/>
      <c r="G136" s="101"/>
      <c r="H136" s="75"/>
      <c r="I136" s="75"/>
      <c r="J136" s="75"/>
      <c r="K136" s="75"/>
      <c r="L136" s="75"/>
      <c r="M136" s="75"/>
      <c r="N136" s="75"/>
      <c r="O136" s="75"/>
      <c r="P136" s="75"/>
      <c r="Q136" s="102"/>
      <c r="R136" s="103"/>
      <c r="S136" s="104"/>
      <c r="T136" s="105"/>
      <c r="U136" s="76"/>
    </row>
    <row r="137" spans="1:21" s="6" customFormat="1" ht="20.100000000000001" customHeight="1">
      <c r="A137" s="233" t="s">
        <v>92</v>
      </c>
      <c r="B137" s="176"/>
      <c r="C137" s="176"/>
      <c r="D137" s="177"/>
      <c r="F137" s="70"/>
      <c r="G137" s="70"/>
      <c r="Q137" s="14"/>
      <c r="R137" s="98"/>
      <c r="S137" s="95"/>
      <c r="T137" s="96"/>
      <c r="U137" s="10"/>
    </row>
    <row r="138" spans="1:21" s="6" customFormat="1" ht="20.100000000000001" customHeight="1">
      <c r="A138" s="85"/>
      <c r="D138" s="10"/>
      <c r="E138" s="251" t="s">
        <v>41</v>
      </c>
      <c r="F138" s="252"/>
      <c r="G138" s="252" t="s">
        <v>44</v>
      </c>
      <c r="H138" s="252"/>
      <c r="I138" s="252" t="s">
        <v>46</v>
      </c>
      <c r="J138" s="252"/>
      <c r="K138" s="252" t="s">
        <v>51</v>
      </c>
      <c r="L138" s="252"/>
      <c r="M138" s="252"/>
      <c r="N138" s="252" t="s">
        <v>93</v>
      </c>
      <c r="O138" s="252"/>
      <c r="P138" s="252"/>
      <c r="Q138" s="253"/>
      <c r="R138" s="98"/>
      <c r="S138" s="95"/>
      <c r="T138" s="96"/>
      <c r="U138" s="10"/>
    </row>
    <row r="139" spans="1:21" s="6" customFormat="1" ht="20.100000000000001" customHeight="1">
      <c r="A139" s="85"/>
      <c r="D139" s="10"/>
      <c r="E139" s="254" t="s">
        <v>48</v>
      </c>
      <c r="F139" s="255"/>
      <c r="G139" s="255">
        <v>400</v>
      </c>
      <c r="H139" s="255"/>
      <c r="I139" s="255">
        <v>550</v>
      </c>
      <c r="J139" s="255"/>
      <c r="K139" s="255">
        <f>ROUND(G139/3.15,0)</f>
        <v>127</v>
      </c>
      <c r="L139" s="255"/>
      <c r="M139" s="255"/>
      <c r="N139" s="255">
        <f>I139+K139</f>
        <v>677</v>
      </c>
      <c r="O139" s="255"/>
      <c r="P139" s="255"/>
      <c r="Q139" s="256"/>
      <c r="R139" s="98"/>
      <c r="S139" s="95"/>
      <c r="T139" s="96"/>
      <c r="U139" s="10"/>
    </row>
    <row r="140" spans="1:21" s="6" customFormat="1" ht="20.100000000000001" customHeight="1">
      <c r="A140" s="85"/>
      <c r="D140" s="10"/>
      <c r="E140" s="254" t="s">
        <v>49</v>
      </c>
      <c r="F140" s="255"/>
      <c r="G140" s="255">
        <v>350</v>
      </c>
      <c r="H140" s="255"/>
      <c r="I140" s="255">
        <v>550</v>
      </c>
      <c r="J140" s="255"/>
      <c r="K140" s="255">
        <f>ROUND(G140/3.15,0)</f>
        <v>111</v>
      </c>
      <c r="L140" s="255"/>
      <c r="M140" s="255"/>
      <c r="N140" s="255">
        <f>I140+K140</f>
        <v>661</v>
      </c>
      <c r="O140" s="255"/>
      <c r="P140" s="255"/>
      <c r="Q140" s="256"/>
      <c r="R140" s="98"/>
      <c r="S140" s="95"/>
      <c r="T140" s="96"/>
      <c r="U140" s="10"/>
    </row>
    <row r="141" spans="1:21" s="6" customFormat="1" ht="20.100000000000001" customHeight="1">
      <c r="A141" s="85"/>
      <c r="D141" s="10"/>
      <c r="E141" s="257" t="s">
        <v>50</v>
      </c>
      <c r="F141" s="258"/>
      <c r="G141" s="258">
        <v>350</v>
      </c>
      <c r="H141" s="258"/>
      <c r="I141" s="258">
        <v>550</v>
      </c>
      <c r="J141" s="258"/>
      <c r="K141" s="258">
        <f>ROUND(G141/3.15,0)</f>
        <v>111</v>
      </c>
      <c r="L141" s="258"/>
      <c r="M141" s="258"/>
      <c r="N141" s="258">
        <f>I141+K141</f>
        <v>661</v>
      </c>
      <c r="O141" s="258"/>
      <c r="P141" s="258"/>
      <c r="Q141" s="259"/>
      <c r="R141" s="98"/>
      <c r="S141" s="95"/>
      <c r="T141" s="96"/>
      <c r="U141" s="10"/>
    </row>
    <row r="142" spans="1:21" s="6" customFormat="1" ht="20.100000000000001" customHeight="1">
      <c r="A142" s="85"/>
      <c r="D142" s="10"/>
      <c r="E142" s="260" t="s">
        <v>94</v>
      </c>
      <c r="F142" s="261"/>
      <c r="G142" s="261"/>
      <c r="H142" s="261"/>
      <c r="I142" s="261"/>
      <c r="J142" s="261"/>
      <c r="K142" s="261"/>
      <c r="L142" s="261"/>
      <c r="M142" s="261"/>
      <c r="N142" s="261"/>
      <c r="O142" s="261"/>
      <c r="P142" s="261"/>
      <c r="Q142" s="262"/>
      <c r="R142" s="98"/>
      <c r="S142" s="95"/>
      <c r="T142" s="96"/>
      <c r="U142" s="10"/>
    </row>
    <row r="143" spans="1:21" s="6" customFormat="1" ht="20.100000000000001" customHeight="1">
      <c r="A143" s="85"/>
      <c r="D143" s="10"/>
      <c r="E143" s="263"/>
      <c r="F143" s="264"/>
      <c r="G143" s="264"/>
      <c r="H143" s="264"/>
      <c r="I143" s="264"/>
      <c r="J143" s="264"/>
      <c r="K143" s="264"/>
      <c r="L143" s="264"/>
      <c r="M143" s="264"/>
      <c r="N143" s="264"/>
      <c r="O143" s="264"/>
      <c r="P143" s="264"/>
      <c r="Q143" s="265"/>
      <c r="R143" s="98"/>
      <c r="S143" s="95"/>
      <c r="T143" s="96"/>
      <c r="U143" s="10"/>
    </row>
    <row r="144" spans="1:21" s="6" customFormat="1" ht="20.100000000000001" customHeight="1">
      <c r="A144" s="85"/>
      <c r="D144" s="10"/>
      <c r="E144" s="266" t="s">
        <v>95</v>
      </c>
      <c r="F144" s="264"/>
      <c r="G144" s="264"/>
      <c r="H144" s="264"/>
      <c r="I144" s="264"/>
      <c r="J144" s="264"/>
      <c r="K144" s="264"/>
      <c r="L144" s="264"/>
      <c r="M144" s="264"/>
      <c r="N144" s="264"/>
      <c r="O144" s="264"/>
      <c r="P144" s="264"/>
      <c r="Q144" s="265"/>
      <c r="R144" s="98"/>
      <c r="S144" s="95"/>
      <c r="T144" s="96"/>
      <c r="U144" s="10"/>
    </row>
    <row r="145" spans="1:21" s="6" customFormat="1" ht="20.100000000000001" customHeight="1">
      <c r="A145" s="85"/>
      <c r="D145" s="10"/>
      <c r="E145" s="263"/>
      <c r="F145" s="264"/>
      <c r="G145" s="264"/>
      <c r="H145" s="264"/>
      <c r="I145" s="264"/>
      <c r="J145" s="264"/>
      <c r="K145" s="264"/>
      <c r="L145" s="264"/>
      <c r="M145" s="264"/>
      <c r="N145" s="264"/>
      <c r="O145" s="264"/>
      <c r="P145" s="264"/>
      <c r="Q145" s="265"/>
      <c r="R145" s="98"/>
      <c r="S145" s="95"/>
      <c r="T145" s="96"/>
      <c r="U145" s="10"/>
    </row>
    <row r="146" spans="1:21" s="6" customFormat="1" ht="20.100000000000001" customHeight="1">
      <c r="A146" s="85"/>
      <c r="D146" s="10"/>
      <c r="E146" s="6" t="s">
        <v>96</v>
      </c>
      <c r="F146" s="70"/>
      <c r="G146" s="70"/>
      <c r="I146" s="6" t="s">
        <v>97</v>
      </c>
      <c r="M146" s="14" t="s">
        <v>98</v>
      </c>
      <c r="N146" s="267">
        <v>0.216</v>
      </c>
      <c r="O146" s="267"/>
      <c r="P146" s="267"/>
      <c r="Q146" s="14"/>
      <c r="R146" s="98"/>
      <c r="S146" s="95"/>
      <c r="T146" s="96"/>
      <c r="U146" s="10"/>
    </row>
    <row r="147" spans="1:21" s="6" customFormat="1" ht="20.100000000000001" customHeight="1">
      <c r="A147" s="85"/>
      <c r="D147" s="10"/>
      <c r="F147" s="70"/>
      <c r="G147" s="70"/>
      <c r="M147" s="268" t="s">
        <v>99</v>
      </c>
      <c r="N147" s="268"/>
      <c r="O147" s="268"/>
      <c r="P147" s="268"/>
      <c r="Q147" s="269"/>
      <c r="R147" s="98"/>
      <c r="S147" s="95"/>
      <c r="T147" s="96"/>
      <c r="U147" s="10"/>
    </row>
    <row r="148" spans="1:21" s="6" customFormat="1" ht="20.100000000000001" customHeight="1">
      <c r="A148" s="85"/>
      <c r="D148" s="10"/>
      <c r="E148" s="251" t="s">
        <v>52</v>
      </c>
      <c r="F148" s="252"/>
      <c r="G148" s="252"/>
      <c r="H148" s="252"/>
      <c r="I148" s="252" t="s">
        <v>53</v>
      </c>
      <c r="J148" s="252"/>
      <c r="K148" s="252"/>
      <c r="L148" s="252" t="s">
        <v>54</v>
      </c>
      <c r="M148" s="252"/>
      <c r="N148" s="252"/>
      <c r="O148" s="270" t="s">
        <v>100</v>
      </c>
      <c r="P148" s="270"/>
      <c r="Q148" s="271"/>
      <c r="R148" s="98"/>
      <c r="S148" s="95"/>
      <c r="T148" s="96"/>
      <c r="U148" s="10"/>
    </row>
    <row r="149" spans="1:21" s="6" customFormat="1" ht="20.100000000000001" customHeight="1">
      <c r="A149" s="85"/>
      <c r="D149" s="10"/>
      <c r="E149" s="254" t="s">
        <v>48</v>
      </c>
      <c r="F149" s="255"/>
      <c r="G149" s="255"/>
      <c r="H149" s="255"/>
      <c r="I149" s="255">
        <f>ROUND(N139/1000*N146,3)</f>
        <v>0.14599999999999999</v>
      </c>
      <c r="J149" s="255"/>
      <c r="K149" s="255"/>
      <c r="L149" s="255">
        <f>ROUND(N146*O149/100,3)</f>
        <v>0.108</v>
      </c>
      <c r="M149" s="255"/>
      <c r="N149" s="255"/>
      <c r="O149" s="272">
        <v>50</v>
      </c>
      <c r="P149" s="272"/>
      <c r="Q149" s="273"/>
      <c r="R149" s="98"/>
      <c r="S149" s="95"/>
      <c r="T149" s="96"/>
      <c r="U149" s="10"/>
    </row>
    <row r="150" spans="1:21" s="6" customFormat="1" ht="20.100000000000001" customHeight="1">
      <c r="A150" s="85"/>
      <c r="D150" s="10"/>
      <c r="E150" s="257" t="s">
        <v>55</v>
      </c>
      <c r="F150" s="258"/>
      <c r="G150" s="258"/>
      <c r="H150" s="258"/>
      <c r="I150" s="258">
        <f>ROUND(N140/1000*N146,3)</f>
        <v>0.14299999999999999</v>
      </c>
      <c r="J150" s="258"/>
      <c r="K150" s="258"/>
      <c r="L150" s="258">
        <f>ROUND(N146*O150/100,3)</f>
        <v>7.5999999999999998E-2</v>
      </c>
      <c r="M150" s="258"/>
      <c r="N150" s="258"/>
      <c r="O150" s="274">
        <v>35</v>
      </c>
      <c r="P150" s="274"/>
      <c r="Q150" s="275"/>
      <c r="R150" s="98"/>
      <c r="S150" s="95"/>
      <c r="T150" s="96"/>
      <c r="U150" s="10"/>
    </row>
    <row r="151" spans="1:21" s="6" customFormat="1" ht="20.100000000000001" customHeight="1">
      <c r="A151" s="21"/>
      <c r="B151" s="22"/>
      <c r="C151" s="22"/>
      <c r="D151" s="25"/>
      <c r="E151" s="22"/>
      <c r="F151" s="80"/>
      <c r="G151" s="80"/>
      <c r="H151" s="22"/>
      <c r="I151" s="22"/>
      <c r="J151" s="22"/>
      <c r="K151" s="22"/>
      <c r="L151" s="22"/>
      <c r="M151" s="22"/>
      <c r="N151" s="22"/>
      <c r="O151" s="22"/>
      <c r="P151" s="22"/>
      <c r="Q151" s="53"/>
      <c r="R151" s="42"/>
      <c r="S151" s="43"/>
      <c r="T151" s="44"/>
      <c r="U151" s="25"/>
    </row>
    <row r="152" spans="1:21" s="6" customFormat="1" ht="20.100000000000001" customHeight="1">
      <c r="A152" s="85"/>
      <c r="D152" s="10"/>
      <c r="E152" s="6" t="s">
        <v>101</v>
      </c>
      <c r="F152" s="70"/>
      <c r="G152" s="70"/>
      <c r="Q152" s="14"/>
      <c r="R152" s="98"/>
      <c r="S152" s="95"/>
      <c r="T152" s="96"/>
      <c r="U152" s="10"/>
    </row>
    <row r="153" spans="1:21" s="6" customFormat="1" ht="20.100000000000001" customHeight="1">
      <c r="A153" s="85"/>
      <c r="D153" s="10"/>
      <c r="E153" s="70" t="str">
        <f>"(1) 점성토 : "&amp;FIXED(V79+V89+V99,2)&amp;"m x "&amp;L149&amp;"㎥/m"</f>
        <v>(1) 점성토 : 1,414.40m x 0.108㎥/m</v>
      </c>
      <c r="G153" s="70"/>
      <c r="N153" s="14" t="s">
        <v>102</v>
      </c>
      <c r="O153" s="158">
        <f>ROUND((V79+V89+V99)*L149,2)</f>
        <v>152.76</v>
      </c>
      <c r="P153" s="158"/>
      <c r="Q153" s="159"/>
      <c r="R153" s="106"/>
      <c r="S153" s="72"/>
      <c r="T153" s="73"/>
      <c r="U153" s="10"/>
    </row>
    <row r="154" spans="1:21" s="6" customFormat="1" ht="20.100000000000001" customHeight="1">
      <c r="A154" s="85"/>
      <c r="D154" s="10"/>
      <c r="E154" s="70" t="str">
        <f>"(2) 사질토 : "&amp;FIXED(V85+V95+V105,2)&amp;"m x "&amp;L150&amp;"㎥/m"</f>
        <v>(2) 사질토 : 911.20m x 0.076㎥/m</v>
      </c>
      <c r="G154" s="70"/>
      <c r="N154" s="14" t="s">
        <v>102</v>
      </c>
      <c r="O154" s="158">
        <f>ROUND((V85+V95+V105)*L150,2)</f>
        <v>69.25</v>
      </c>
      <c r="P154" s="158"/>
      <c r="Q154" s="159"/>
      <c r="R154" s="106"/>
      <c r="S154" s="72"/>
      <c r="T154" s="73"/>
      <c r="U154" s="10"/>
    </row>
    <row r="155" spans="1:21" s="6" customFormat="1" ht="20.100000000000001" customHeight="1">
      <c r="A155" s="85"/>
      <c r="D155" s="10"/>
      <c r="E155" s="70" t="s">
        <v>103</v>
      </c>
      <c r="G155" s="70"/>
      <c r="N155" s="14"/>
      <c r="O155" s="72"/>
      <c r="P155" s="72"/>
      <c r="Q155" s="14" t="s">
        <v>102</v>
      </c>
      <c r="R155" s="157">
        <f>SUM(O153:Q154)</f>
        <v>222.01</v>
      </c>
      <c r="S155" s="158"/>
      <c r="T155" s="159"/>
      <c r="U155" s="10" t="s">
        <v>104</v>
      </c>
    </row>
    <row r="156" spans="1:21" s="6" customFormat="1" ht="20.100000000000001" customHeight="1">
      <c r="A156" s="21"/>
      <c r="B156" s="22"/>
      <c r="C156" s="22"/>
      <c r="D156" s="25"/>
      <c r="E156" s="22"/>
      <c r="F156" s="80"/>
      <c r="G156" s="80"/>
      <c r="H156" s="22"/>
      <c r="I156" s="22"/>
      <c r="J156" s="22"/>
      <c r="K156" s="22"/>
      <c r="L156" s="22"/>
      <c r="M156" s="22"/>
      <c r="N156" s="22"/>
      <c r="O156" s="22"/>
      <c r="P156" s="22"/>
      <c r="Q156" s="53"/>
      <c r="R156" s="42"/>
      <c r="S156" s="43"/>
      <c r="T156" s="44"/>
      <c r="U156" s="25"/>
    </row>
    <row r="157" spans="1:21" s="6" customFormat="1" ht="20.100000000000001" customHeight="1">
      <c r="A157" s="85"/>
      <c r="D157" s="10"/>
      <c r="F157" s="70"/>
      <c r="G157" s="70"/>
      <c r="Q157" s="14"/>
      <c r="R157" s="98"/>
      <c r="S157" s="95"/>
      <c r="T157" s="96"/>
      <c r="U157" s="10"/>
    </row>
    <row r="158" spans="1:21" s="6" customFormat="1" ht="20.100000000000001" customHeight="1">
      <c r="A158" s="233" t="s">
        <v>105</v>
      </c>
      <c r="B158" s="176"/>
      <c r="C158" s="176"/>
      <c r="D158" s="177"/>
      <c r="F158" s="70"/>
      <c r="G158" s="70"/>
      <c r="Q158" s="14"/>
      <c r="R158" s="98"/>
      <c r="S158" s="95"/>
      <c r="T158" s="96"/>
      <c r="U158" s="10"/>
    </row>
    <row r="159" spans="1:21" s="6" customFormat="1" ht="20.100000000000001" customHeight="1">
      <c r="A159" s="233"/>
      <c r="B159" s="176"/>
      <c r="C159" s="176"/>
      <c r="D159" s="177"/>
      <c r="E159" s="26" t="s">
        <v>106</v>
      </c>
      <c r="F159" s="70"/>
      <c r="G159" s="70"/>
      <c r="I159" s="229" t="e">
        <f>#REF!+#REF!</f>
        <v>#REF!</v>
      </c>
      <c r="J159" s="229"/>
      <c r="K159" s="229"/>
      <c r="Q159" s="14" t="s">
        <v>102</v>
      </c>
      <c r="R159" s="157" t="e">
        <f>I159</f>
        <v>#REF!</v>
      </c>
      <c r="S159" s="158"/>
      <c r="T159" s="159"/>
      <c r="U159" s="10" t="s">
        <v>107</v>
      </c>
    </row>
    <row r="160" spans="1:21" s="6" customFormat="1" ht="20.100000000000001" customHeight="1">
      <c r="A160" s="21"/>
      <c r="B160" s="22"/>
      <c r="C160" s="22"/>
      <c r="D160" s="25"/>
      <c r="E160" s="22"/>
      <c r="F160" s="80"/>
      <c r="G160" s="80"/>
      <c r="H160" s="22"/>
      <c r="I160" s="22"/>
      <c r="J160" s="22"/>
      <c r="K160" s="22"/>
      <c r="L160" s="22"/>
      <c r="M160" s="22"/>
      <c r="N160" s="22"/>
      <c r="O160" s="22"/>
      <c r="P160" s="22"/>
      <c r="Q160" s="53"/>
      <c r="R160" s="42"/>
      <c r="S160" s="43"/>
      <c r="T160" s="44"/>
      <c r="U160" s="25"/>
    </row>
    <row r="161" spans="1:32" s="6" customFormat="1" ht="20.100000000000001" customHeight="1">
      <c r="A161" s="85"/>
      <c r="D161" s="10"/>
      <c r="F161" s="70"/>
      <c r="G161" s="70"/>
      <c r="Q161" s="14"/>
      <c r="R161" s="98"/>
      <c r="S161" s="95"/>
      <c r="T161" s="96"/>
      <c r="U161" s="10"/>
    </row>
    <row r="162" spans="1:32" s="6" customFormat="1" ht="20.100000000000001" customHeight="1">
      <c r="A162" s="233" t="s">
        <v>108</v>
      </c>
      <c r="B162" s="176"/>
      <c r="C162" s="176"/>
      <c r="D162" s="177"/>
      <c r="E162" s="26"/>
      <c r="R162" s="85"/>
      <c r="T162" s="28"/>
      <c r="U162" s="10"/>
    </row>
    <row r="163" spans="1:32" s="6" customFormat="1" ht="20.100000000000001" customHeight="1">
      <c r="A163" s="233"/>
      <c r="B163" s="176"/>
      <c r="C163" s="176"/>
      <c r="D163" s="177"/>
      <c r="E163" s="26" t="s">
        <v>112</v>
      </c>
      <c r="Q163" s="14" t="s">
        <v>102</v>
      </c>
      <c r="R163" s="276">
        <f>IF(V4&lt;200,1,ROUND(V4/200,0))</f>
        <v>1</v>
      </c>
      <c r="S163" s="277"/>
      <c r="T163" s="278"/>
      <c r="U163" s="10" t="s">
        <v>110</v>
      </c>
    </row>
    <row r="164" spans="1:32" s="6" customFormat="1" ht="20.100000000000001" customHeight="1">
      <c r="A164" s="21"/>
      <c r="B164" s="22"/>
      <c r="C164" s="22"/>
      <c r="D164" s="25"/>
      <c r="E164" s="22"/>
      <c r="F164" s="80"/>
      <c r="G164" s="80"/>
      <c r="H164" s="22"/>
      <c r="I164" s="22"/>
      <c r="J164" s="22"/>
      <c r="K164" s="22"/>
      <c r="L164" s="22"/>
      <c r="M164" s="22"/>
      <c r="N164" s="22"/>
      <c r="O164" s="22"/>
      <c r="P164" s="22"/>
      <c r="Q164" s="53"/>
      <c r="R164" s="42"/>
      <c r="S164" s="43"/>
      <c r="T164" s="44"/>
      <c r="U164" s="25"/>
    </row>
    <row r="165" spans="1:32" s="6" customFormat="1" ht="20.100000000000001" customHeight="1">
      <c r="A165" s="85"/>
      <c r="D165" s="10"/>
      <c r="F165" s="70"/>
      <c r="G165" s="70"/>
      <c r="Q165" s="14"/>
      <c r="R165" s="98"/>
      <c r="S165" s="95"/>
      <c r="T165" s="96"/>
      <c r="U165" s="10"/>
    </row>
    <row r="166" spans="1:32" s="6" customFormat="1" ht="20.100000000000001" customHeight="1">
      <c r="A166" s="233" t="s">
        <v>111</v>
      </c>
      <c r="B166" s="176"/>
      <c r="C166" s="176"/>
      <c r="D166" s="177"/>
      <c r="E166" s="26"/>
      <c r="Q166" s="14"/>
      <c r="R166" s="98"/>
      <c r="S166" s="95"/>
      <c r="T166" s="96"/>
      <c r="U166" s="10"/>
    </row>
    <row r="167" spans="1:32" s="6" customFormat="1" ht="20.100000000000001" customHeight="1">
      <c r="A167" s="233"/>
      <c r="B167" s="176"/>
      <c r="C167" s="176"/>
      <c r="D167" s="177"/>
      <c r="E167" s="26" t="s">
        <v>109</v>
      </c>
      <c r="Q167" s="14" t="s">
        <v>102</v>
      </c>
      <c r="R167" s="248">
        <f>IF(V4&lt;100,1,ROUND(V4/100,0))</f>
        <v>1</v>
      </c>
      <c r="S167" s="166"/>
      <c r="T167" s="167"/>
      <c r="U167" s="10" t="s">
        <v>110</v>
      </c>
    </row>
    <row r="168" spans="1:32" s="6" customFormat="1" ht="20.100000000000001" customHeight="1">
      <c r="A168" s="21"/>
      <c r="B168" s="22"/>
      <c r="C168" s="22"/>
      <c r="D168" s="25"/>
      <c r="E168" s="22"/>
      <c r="F168" s="80"/>
      <c r="G168" s="80"/>
      <c r="H168" s="22"/>
      <c r="I168" s="22"/>
      <c r="J168" s="22"/>
      <c r="K168" s="22"/>
      <c r="L168" s="22"/>
      <c r="M168" s="22"/>
      <c r="N168" s="22"/>
      <c r="O168" s="22"/>
      <c r="P168" s="22"/>
      <c r="Q168" s="53"/>
      <c r="R168" s="42"/>
      <c r="S168" s="43"/>
      <c r="T168" s="44"/>
      <c r="U168" s="25"/>
    </row>
    <row r="169" spans="1:32" ht="20.100000000000001" customHeight="1">
      <c r="W169" s="57"/>
      <c r="X169" s="58"/>
      <c r="Y169" s="59"/>
      <c r="Z169" s="57"/>
      <c r="AA169" s="58"/>
      <c r="AB169" s="58"/>
      <c r="AC169" s="59"/>
      <c r="AD169" s="57"/>
      <c r="AE169" s="58"/>
      <c r="AF169" s="59"/>
    </row>
    <row r="170" spans="1:32" ht="20.100000000000001" customHeight="1">
      <c r="W170" s="57"/>
      <c r="X170" s="58"/>
      <c r="Y170" s="59"/>
      <c r="Z170" s="57"/>
      <c r="AA170" s="58"/>
      <c r="AB170" s="58"/>
      <c r="AC170" s="59"/>
      <c r="AD170" s="57"/>
      <c r="AE170" s="58"/>
      <c r="AF170" s="59"/>
    </row>
    <row r="171" spans="1:32" ht="20.100000000000001" customHeight="1">
      <c r="W171" s="57"/>
      <c r="X171" s="58"/>
      <c r="Y171" s="59"/>
      <c r="Z171" s="57"/>
      <c r="AA171" s="58"/>
      <c r="AB171" s="58"/>
      <c r="AC171" s="59"/>
      <c r="AD171" s="57"/>
      <c r="AE171" s="58"/>
      <c r="AF171" s="59"/>
    </row>
    <row r="172" spans="1:32" ht="20.100000000000001" customHeight="1">
      <c r="W172" s="57"/>
      <c r="X172" s="58"/>
      <c r="Y172" s="59"/>
      <c r="Z172" s="57"/>
      <c r="AA172" s="58"/>
      <c r="AB172" s="58"/>
      <c r="AC172" s="59"/>
      <c r="AD172" s="57"/>
      <c r="AE172" s="58"/>
      <c r="AF172" s="59"/>
    </row>
    <row r="173" spans="1:32" ht="20.100000000000001" customHeight="1">
      <c r="W173" s="6"/>
      <c r="X173" s="6"/>
      <c r="Y173" s="62"/>
      <c r="Z173" s="6"/>
      <c r="AA173" s="6"/>
      <c r="AB173" s="6"/>
      <c r="AC173" s="62"/>
      <c r="AD173" s="6"/>
      <c r="AE173" s="6"/>
      <c r="AF173" s="62"/>
    </row>
    <row r="174" spans="1:32" ht="20.100000000000001" customHeight="1">
      <c r="W174" s="6"/>
      <c r="X174" s="6"/>
      <c r="Y174" s="63"/>
      <c r="Z174" s="6"/>
      <c r="AA174" s="6"/>
      <c r="AB174" s="6"/>
      <c r="AC174" s="63"/>
      <c r="AD174" s="6"/>
      <c r="AE174" s="6"/>
      <c r="AF174" s="63"/>
    </row>
  </sheetData>
  <mergeCells count="199">
    <mergeCell ref="M78:N78"/>
    <mergeCell ref="M79:N79"/>
    <mergeCell ref="M80:N80"/>
    <mergeCell ref="M81:N81"/>
    <mergeCell ref="M82:N82"/>
    <mergeCell ref="M83:N83"/>
    <mergeCell ref="M84:N84"/>
    <mergeCell ref="M85:N85"/>
    <mergeCell ref="H22:J22"/>
    <mergeCell ref="H40:J40"/>
    <mergeCell ref="H58:J58"/>
    <mergeCell ref="M43:N43"/>
    <mergeCell ref="R95:T95"/>
    <mergeCell ref="R105:T105"/>
    <mergeCell ref="M19:N19"/>
    <mergeCell ref="R20:T20"/>
    <mergeCell ref="M37:N37"/>
    <mergeCell ref="R38:T38"/>
    <mergeCell ref="M55:N55"/>
    <mergeCell ref="R56:T56"/>
    <mergeCell ref="M73:N73"/>
    <mergeCell ref="R74:T74"/>
    <mergeCell ref="R84:T84"/>
    <mergeCell ref="R88:T88"/>
    <mergeCell ref="R91:T91"/>
    <mergeCell ref="R92:T92"/>
    <mergeCell ref="R93:T93"/>
    <mergeCell ref="R94:T94"/>
    <mergeCell ref="R90:T90"/>
    <mergeCell ref="R89:T89"/>
    <mergeCell ref="R85:T85"/>
    <mergeCell ref="R78:T78"/>
    <mergeCell ref="R81:T81"/>
    <mergeCell ref="R80:T80"/>
    <mergeCell ref="R79:T79"/>
    <mergeCell ref="R82:T82"/>
    <mergeCell ref="O153:Q153"/>
    <mergeCell ref="O154:Q154"/>
    <mergeCell ref="R155:T155"/>
    <mergeCell ref="A158:D159"/>
    <mergeCell ref="I159:K159"/>
    <mergeCell ref="R159:T159"/>
    <mergeCell ref="A162:D163"/>
    <mergeCell ref="R163:T163"/>
    <mergeCell ref="A166:D167"/>
    <mergeCell ref="R167:T167"/>
    <mergeCell ref="E148:H148"/>
    <mergeCell ref="I148:K148"/>
    <mergeCell ref="L148:N148"/>
    <mergeCell ref="O148:Q148"/>
    <mergeCell ref="E149:H149"/>
    <mergeCell ref="I149:K149"/>
    <mergeCell ref="L149:N149"/>
    <mergeCell ref="O149:Q149"/>
    <mergeCell ref="E150:H150"/>
    <mergeCell ref="I150:K150"/>
    <mergeCell ref="L150:N150"/>
    <mergeCell ref="O150:Q150"/>
    <mergeCell ref="E141:F141"/>
    <mergeCell ref="G141:H141"/>
    <mergeCell ref="I141:J141"/>
    <mergeCell ref="K141:M141"/>
    <mergeCell ref="N141:Q141"/>
    <mergeCell ref="E142:Q143"/>
    <mergeCell ref="E144:Q145"/>
    <mergeCell ref="N146:P146"/>
    <mergeCell ref="M147:Q147"/>
    <mergeCell ref="E139:F139"/>
    <mergeCell ref="G139:H139"/>
    <mergeCell ref="I139:J139"/>
    <mergeCell ref="K139:M139"/>
    <mergeCell ref="N139:Q139"/>
    <mergeCell ref="E140:F140"/>
    <mergeCell ref="G140:H140"/>
    <mergeCell ref="I140:J140"/>
    <mergeCell ref="K140:M140"/>
    <mergeCell ref="N140:Q140"/>
    <mergeCell ref="R134:T134"/>
    <mergeCell ref="A137:D137"/>
    <mergeCell ref="E138:F138"/>
    <mergeCell ref="G138:H138"/>
    <mergeCell ref="I138:J138"/>
    <mergeCell ref="K138:M138"/>
    <mergeCell ref="N138:Q138"/>
    <mergeCell ref="K132:M132"/>
    <mergeCell ref="N132:P132"/>
    <mergeCell ref="R132:T132"/>
    <mergeCell ref="K133:M133"/>
    <mergeCell ref="N133:P133"/>
    <mergeCell ref="R133:T133"/>
    <mergeCell ref="R121:T121"/>
    <mergeCell ref="R122:T122"/>
    <mergeCell ref="R125:T125"/>
    <mergeCell ref="R126:T126"/>
    <mergeCell ref="R127:T127"/>
    <mergeCell ref="A130:D130"/>
    <mergeCell ref="K131:M131"/>
    <mergeCell ref="N131:P131"/>
    <mergeCell ref="R131:T131"/>
    <mergeCell ref="F112:G112"/>
    <mergeCell ref="H112:I112"/>
    <mergeCell ref="J112:K112"/>
    <mergeCell ref="L112:M112"/>
    <mergeCell ref="N112:O112"/>
    <mergeCell ref="R115:T115"/>
    <mergeCell ref="R116:T116"/>
    <mergeCell ref="R117:T117"/>
    <mergeCell ref="R120:T120"/>
    <mergeCell ref="F110:G110"/>
    <mergeCell ref="H110:I110"/>
    <mergeCell ref="J110:K110"/>
    <mergeCell ref="L110:M110"/>
    <mergeCell ref="N110:O110"/>
    <mergeCell ref="F111:G111"/>
    <mergeCell ref="H111:I111"/>
    <mergeCell ref="J111:K111"/>
    <mergeCell ref="L111:M111"/>
    <mergeCell ref="N111:O111"/>
    <mergeCell ref="N107:O107"/>
    <mergeCell ref="F108:G109"/>
    <mergeCell ref="H108:M108"/>
    <mergeCell ref="N108:O108"/>
    <mergeCell ref="H109:I109"/>
    <mergeCell ref="J109:K109"/>
    <mergeCell ref="L109:M109"/>
    <mergeCell ref="N109:O109"/>
    <mergeCell ref="R98:T98"/>
    <mergeCell ref="R101:T101"/>
    <mergeCell ref="R102:T102"/>
    <mergeCell ref="R103:T103"/>
    <mergeCell ref="R104:T104"/>
    <mergeCell ref="R100:T100"/>
    <mergeCell ref="R99:T99"/>
    <mergeCell ref="R83:T83"/>
    <mergeCell ref="R18:T18"/>
    <mergeCell ref="M13:N13"/>
    <mergeCell ref="R14:T14"/>
    <mergeCell ref="M15:N15"/>
    <mergeCell ref="R16:T16"/>
    <mergeCell ref="M17:N17"/>
    <mergeCell ref="A1:D1"/>
    <mergeCell ref="E1:Q1"/>
    <mergeCell ref="R1:T1"/>
    <mergeCell ref="A2:D2"/>
    <mergeCell ref="A3:D3"/>
    <mergeCell ref="R4:T4"/>
    <mergeCell ref="M5:N5"/>
    <mergeCell ref="R6:T6"/>
    <mergeCell ref="M11:N11"/>
    <mergeCell ref="R12:T12"/>
    <mergeCell ref="H4:J4"/>
    <mergeCell ref="M9:N9"/>
    <mergeCell ref="R10:T10"/>
    <mergeCell ref="M7:N7"/>
    <mergeCell ref="R8:T8"/>
    <mergeCell ref="R22:T22"/>
    <mergeCell ref="M23:N23"/>
    <mergeCell ref="R24:T24"/>
    <mergeCell ref="M29:N29"/>
    <mergeCell ref="R36:T36"/>
    <mergeCell ref="R42:T42"/>
    <mergeCell ref="R48:T48"/>
    <mergeCell ref="R52:T52"/>
    <mergeCell ref="M49:N49"/>
    <mergeCell ref="R50:T50"/>
    <mergeCell ref="M51:N51"/>
    <mergeCell ref="R30:T30"/>
    <mergeCell ref="M31:N31"/>
    <mergeCell ref="R32:T32"/>
    <mergeCell ref="M33:N33"/>
    <mergeCell ref="R34:T34"/>
    <mergeCell ref="M35:N35"/>
    <mergeCell ref="R40:T40"/>
    <mergeCell ref="M41:N41"/>
    <mergeCell ref="M47:N47"/>
    <mergeCell ref="M27:N27"/>
    <mergeCell ref="R28:T28"/>
    <mergeCell ref="M45:N45"/>
    <mergeCell ref="R46:T46"/>
    <mergeCell ref="M25:N25"/>
    <mergeCell ref="R26:T26"/>
    <mergeCell ref="R44:T44"/>
    <mergeCell ref="M61:N61"/>
    <mergeCell ref="R62:T62"/>
    <mergeCell ref="R72:T72"/>
    <mergeCell ref="M53:N53"/>
    <mergeCell ref="R54:T54"/>
    <mergeCell ref="R58:T58"/>
    <mergeCell ref="M59:N59"/>
    <mergeCell ref="M65:N65"/>
    <mergeCell ref="M67:N67"/>
    <mergeCell ref="R68:T68"/>
    <mergeCell ref="M69:N69"/>
    <mergeCell ref="R60:T60"/>
    <mergeCell ref="R66:T66"/>
    <mergeCell ref="R70:T70"/>
    <mergeCell ref="M71:N71"/>
    <mergeCell ref="M63:N63"/>
    <mergeCell ref="R64:T64"/>
  </mergeCells>
  <phoneticPr fontId="21" type="noConversion"/>
  <pageMargins left="0.39370078740157483" right="0.39370078740157483" top="0.59055118110236227" bottom="0.55118110236220474" header="0.35433070866141736" footer="0.51181102362204722"/>
  <pageSetup paperSize="9" orientation="portrait" horizontalDpi="355" verticalDpi="35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Sheet1 (2)</vt:lpstr>
      <vt:lpstr>앵커수량산근</vt:lpstr>
      <vt:lpstr>처리시설 SCW산근</vt:lpstr>
      <vt:lpstr>앵커수량산근!Print_Area</vt:lpstr>
      <vt:lpstr>'처리시설 SCW산근'!Print_Area</vt:lpstr>
      <vt:lpstr>앵커수량산근!Print_Titles</vt:lpstr>
      <vt:lpstr>'처리시설 SCW산근'!Print_Titles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윤승현</dc:creator>
  <cp:lastModifiedBy>USER</cp:lastModifiedBy>
  <cp:lastPrinted>2021-07-23T00:20:43Z</cp:lastPrinted>
  <dcterms:created xsi:type="dcterms:W3CDTF">1999-06-11T07:22:29Z</dcterms:created>
  <dcterms:modified xsi:type="dcterms:W3CDTF">2024-11-18T00:35:02Z</dcterms:modified>
</cp:coreProperties>
</file>